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375" windowWidth="15480" windowHeight="7695" activeTab="1"/>
  </bookViews>
  <sheets>
    <sheet name="MASTERTEMP HTR 400" sheetId="5" r:id="rId1"/>
    <sheet name="MASTERTEMP HTR 250" sheetId="6" r:id="rId2"/>
  </sheets>
  <calcPr calcId="124519"/>
</workbook>
</file>

<file path=xl/calcChain.xml><?xml version="1.0" encoding="utf-8"?>
<calcChain xmlns="http://schemas.openxmlformats.org/spreadsheetml/2006/main">
  <c r="M44" i="6"/>
  <c r="P37"/>
  <c r="P36"/>
  <c r="P38" s="1"/>
  <c r="J38"/>
  <c r="J37"/>
  <c r="J36"/>
  <c r="BO38"/>
  <c r="BA38"/>
  <c r="BG38" s="1"/>
  <c r="BB49" s="1"/>
  <c r="H40" s="1"/>
  <c r="H41" s="1"/>
  <c r="H47" l="1"/>
  <c r="H42"/>
  <c r="H43" s="1"/>
  <c r="P45" s="1"/>
  <c r="D64" s="1"/>
  <c r="AU54"/>
  <c r="H46" l="1"/>
  <c r="M47" s="1"/>
  <c r="D76" s="1"/>
  <c r="AH88" s="1"/>
  <c r="M46"/>
  <c r="D70" s="1"/>
  <c r="AH82" s="1"/>
  <c r="K39" i="5"/>
  <c r="K40" s="1"/>
  <c r="K38"/>
  <c r="N46"/>
  <c r="D82" i="6" l="1"/>
  <c r="D88"/>
  <c r="R39" i="5"/>
  <c r="R38"/>
  <c r="R40" l="1"/>
  <c r="AT55"/>
  <c r="BL33" l="1"/>
  <c r="AZ39"/>
  <c r="BF39" l="1"/>
  <c r="BB50" s="1"/>
  <c r="I42" s="1"/>
  <c r="I43" s="1"/>
  <c r="I44" l="1"/>
  <c r="I45" s="1"/>
  <c r="Q47" s="1"/>
  <c r="G64" s="1"/>
  <c r="I49"/>
  <c r="I48" l="1"/>
  <c r="O48" s="1"/>
  <c r="G70" s="1"/>
  <c r="AM82" s="1"/>
  <c r="G82" l="1"/>
  <c r="O49"/>
  <c r="G76" s="1"/>
  <c r="AM88" l="1"/>
  <c r="G88"/>
</calcChain>
</file>

<file path=xl/sharedStrings.xml><?xml version="1.0" encoding="utf-8"?>
<sst xmlns="http://schemas.openxmlformats.org/spreadsheetml/2006/main" count="79" uniqueCount="35">
  <si>
    <t xml:space="preserve">Largurda da Piscina em Metros ( m ) </t>
  </si>
  <si>
    <t>Comprimento da Praia em Metros ( m )</t>
  </si>
  <si>
    <t>Largura da Praia em Metros ( m )</t>
  </si>
  <si>
    <t>Profundidade Maior em Metros ( m )</t>
  </si>
  <si>
    <t xml:space="preserve">Profundidade Menor em Metros ( m ) </t>
  </si>
  <si>
    <t>Temperatuda Ambiente em ºC</t>
  </si>
  <si>
    <t>Temperatura Desejada em ºC</t>
  </si>
  <si>
    <t xml:space="preserve">Manutenção do aquecimento </t>
  </si>
  <si>
    <t>1º Aquecimento</t>
  </si>
  <si>
    <t>Delta T em º C</t>
  </si>
  <si>
    <t>fórmulas</t>
  </si>
  <si>
    <t>1º</t>
  </si>
  <si>
    <t>ºF</t>
  </si>
  <si>
    <t>t2-t1</t>
  </si>
  <si>
    <t>t1</t>
  </si>
  <si>
    <t>t2</t>
  </si>
  <si>
    <t/>
  </si>
  <si>
    <t>2º</t>
  </si>
  <si>
    <t>conversão litros p/ galão</t>
  </si>
  <si>
    <t>3º</t>
  </si>
  <si>
    <t>conversão galão p/ massa</t>
  </si>
  <si>
    <t>4º</t>
  </si>
  <si>
    <t>BTU´S Total</t>
  </si>
  <si>
    <t>5º</t>
  </si>
  <si>
    <t>BTU´S /hora</t>
  </si>
  <si>
    <t>6º</t>
  </si>
  <si>
    <t>HTR 400</t>
  </si>
  <si>
    <t>7º</t>
  </si>
  <si>
    <t>quantidade de HTR</t>
  </si>
  <si>
    <t>8º</t>
  </si>
  <si>
    <t>9º</t>
  </si>
  <si>
    <t>1º aquec/hs</t>
  </si>
  <si>
    <t>manut/hs</t>
  </si>
  <si>
    <t>Comprimento da Piscina em Metros  ( m )</t>
  </si>
  <si>
    <t>HTR 250</t>
  </si>
</sst>
</file>

<file path=xl/styles.xml><?xml version="1.0" encoding="utf-8"?>
<styleSheet xmlns="http://schemas.openxmlformats.org/spreadsheetml/2006/main">
  <numFmts count="5">
    <numFmt numFmtId="164" formatCode="0.0000"/>
    <numFmt numFmtId="165" formatCode="0.000"/>
    <numFmt numFmtId="166" formatCode="0.0"/>
    <numFmt numFmtId="167" formatCode="0.000000"/>
    <numFmt numFmtId="168" formatCode="#,##0.0000"/>
  </numFmts>
  <fonts count="16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0" xfId="0" applyAlignment="1">
      <alignment horizontal="center"/>
    </xf>
    <xf numFmtId="0" fontId="0" fillId="4" borderId="0" xfId="0" applyFill="1" applyBorder="1"/>
    <xf numFmtId="1" fontId="0" fillId="0" borderId="0" xfId="0" applyNumberFormat="1"/>
    <xf numFmtId="0" fontId="0" fillId="4" borderId="0" xfId="0" applyFill="1"/>
    <xf numFmtId="0" fontId="0" fillId="4" borderId="0" xfId="0" applyFill="1" applyAlignment="1">
      <alignment horizontal="center"/>
    </xf>
    <xf numFmtId="1" fontId="0" fillId="4" borderId="0" xfId="0" applyNumberFormat="1" applyFill="1" applyAlignment="1">
      <alignment horizontal="center"/>
    </xf>
    <xf numFmtId="2" fontId="0" fillId="4" borderId="0" xfId="0" applyNumberFormat="1" applyFill="1"/>
    <xf numFmtId="1" fontId="0" fillId="4" borderId="0" xfId="0" applyNumberFormat="1" applyFill="1"/>
    <xf numFmtId="1" fontId="2" fillId="4" borderId="0" xfId="0" applyNumberFormat="1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7" fillId="0" borderId="0" xfId="0" applyFont="1"/>
    <xf numFmtId="1" fontId="3" fillId="4" borderId="0" xfId="0" applyNumberFormat="1" applyFont="1" applyFill="1" applyBorder="1" applyAlignment="1">
      <alignment vertical="center" wrapText="1"/>
    </xf>
    <xf numFmtId="0" fontId="2" fillId="0" borderId="0" xfId="0" applyFont="1"/>
    <xf numFmtId="0" fontId="2" fillId="4" borderId="0" xfId="0" applyFont="1" applyFill="1" applyBorder="1" applyAlignment="1">
      <alignment vertical="center" wrapText="1"/>
    </xf>
    <xf numFmtId="0" fontId="10" fillId="0" borderId="0" xfId="0" applyFont="1"/>
    <xf numFmtId="0" fontId="0" fillId="0" borderId="0" xfId="0" applyAlignment="1"/>
    <xf numFmtId="0" fontId="0" fillId="0" borderId="0" xfId="0" quotePrefix="1"/>
    <xf numFmtId="0" fontId="10" fillId="0" borderId="0" xfId="0" applyFont="1" applyAlignment="1">
      <alignment vertical="center"/>
    </xf>
    <xf numFmtId="165" fontId="10" fillId="0" borderId="0" xfId="0" applyNumberFormat="1" applyFont="1" applyAlignment="1"/>
    <xf numFmtId="1" fontId="10" fillId="0" borderId="0" xfId="0" applyNumberFormat="1" applyFont="1" applyAlignment="1"/>
    <xf numFmtId="0" fontId="15" fillId="0" borderId="0" xfId="0" applyFont="1"/>
    <xf numFmtId="1" fontId="4" fillId="5" borderId="1" xfId="0" applyNumberFormat="1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 wrapText="1"/>
    </xf>
    <xf numFmtId="1" fontId="4" fillId="5" borderId="3" xfId="0" applyNumberFormat="1" applyFont="1" applyFill="1" applyBorder="1" applyAlignment="1">
      <alignment horizontal="center" vertical="center" wrapText="1"/>
    </xf>
    <xf numFmtId="1" fontId="4" fillId="5" borderId="6" xfId="0" applyNumberFormat="1" applyFont="1" applyFill="1" applyBorder="1" applyAlignment="1">
      <alignment horizontal="center" vertical="center" wrapText="1"/>
    </xf>
    <xf numFmtId="1" fontId="4" fillId="5" borderId="7" xfId="0" applyNumberFormat="1" applyFont="1" applyFill="1" applyBorder="1" applyAlignment="1">
      <alignment horizontal="center" vertical="center" wrapText="1"/>
    </xf>
    <xf numFmtId="1" fontId="4" fillId="5" borderId="8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 wrapText="1"/>
    </xf>
    <xf numFmtId="1" fontId="3" fillId="5" borderId="2" xfId="0" applyNumberFormat="1" applyFont="1" applyFill="1" applyBorder="1" applyAlignment="1">
      <alignment horizontal="center" vertical="center" wrapText="1"/>
    </xf>
    <xf numFmtId="1" fontId="3" fillId="5" borderId="3" xfId="0" applyNumberFormat="1" applyFont="1" applyFill="1" applyBorder="1" applyAlignment="1">
      <alignment horizontal="center" vertical="center" wrapText="1"/>
    </xf>
    <xf numFmtId="1" fontId="3" fillId="5" borderId="6" xfId="0" applyNumberFormat="1" applyFont="1" applyFill="1" applyBorder="1" applyAlignment="1">
      <alignment horizontal="center" vertical="center" wrapText="1"/>
    </xf>
    <xf numFmtId="1" fontId="3" fillId="5" borderId="7" xfId="0" applyNumberFormat="1" applyFont="1" applyFill="1" applyBorder="1" applyAlignment="1">
      <alignment horizontal="center" vertical="center" wrapText="1"/>
    </xf>
    <xf numFmtId="1" fontId="3" fillId="5" borderId="8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1" fontId="6" fillId="2" borderId="6" xfId="0" applyNumberFormat="1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 wrapText="1"/>
    </xf>
    <xf numFmtId="1" fontId="6" fillId="2" borderId="8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1" fontId="4" fillId="2" borderId="4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horizontal="center" vertical="center" wrapText="1"/>
    </xf>
    <xf numFmtId="1" fontId="4" fillId="2" borderId="5" xfId="0" applyNumberFormat="1" applyFont="1" applyFill="1" applyBorder="1" applyAlignment="1">
      <alignment horizontal="center" vertical="center" wrapText="1"/>
    </xf>
    <xf numFmtId="1" fontId="4" fillId="2" borderId="6" xfId="0" applyNumberFormat="1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 wrapText="1"/>
    </xf>
    <xf numFmtId="1" fontId="4" fillId="2" borderId="8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center" vertical="center" wrapText="1"/>
    </xf>
    <xf numFmtId="1" fontId="1" fillId="3" borderId="3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center" vertical="center" wrapText="1"/>
    </xf>
    <xf numFmtId="1" fontId="1" fillId="3" borderId="0" xfId="0" applyNumberFormat="1" applyFont="1" applyFill="1" applyBorder="1" applyAlignment="1">
      <alignment horizontal="center" vertical="center" wrapText="1"/>
    </xf>
    <xf numFmtId="1" fontId="1" fillId="3" borderId="5" xfId="0" applyNumberFormat="1" applyFont="1" applyFill="1" applyBorder="1" applyAlignment="1">
      <alignment horizontal="center" vertical="center" wrapText="1"/>
    </xf>
    <xf numFmtId="1" fontId="1" fillId="3" borderId="6" xfId="0" applyNumberFormat="1" applyFont="1" applyFill="1" applyBorder="1" applyAlignment="1">
      <alignment horizontal="center" vertical="center" wrapText="1"/>
    </xf>
    <xf numFmtId="1" fontId="1" fillId="3" borderId="7" xfId="0" applyNumberFormat="1" applyFont="1" applyFill="1" applyBorder="1" applyAlignment="1">
      <alignment horizontal="center" vertical="center" wrapText="1"/>
    </xf>
    <xf numFmtId="1" fontId="1" fillId="3" borderId="8" xfId="0" applyNumberFormat="1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2" fontId="8" fillId="3" borderId="2" xfId="0" applyNumberFormat="1" applyFont="1" applyFill="1" applyBorder="1" applyAlignment="1">
      <alignment horizontal="center" vertical="center" wrapText="1"/>
    </xf>
    <xf numFmtId="2" fontId="8" fillId="3" borderId="3" xfId="0" applyNumberFormat="1" applyFont="1" applyFill="1" applyBorder="1" applyAlignment="1">
      <alignment horizontal="center" vertical="center" wrapText="1"/>
    </xf>
    <xf numFmtId="2" fontId="8" fillId="3" borderId="4" xfId="0" applyNumberFormat="1" applyFont="1" applyFill="1" applyBorder="1" applyAlignment="1">
      <alignment horizontal="center" vertical="center" wrapText="1"/>
    </xf>
    <xf numFmtId="2" fontId="8" fillId="3" borderId="0" xfId="0" applyNumberFormat="1" applyFont="1" applyFill="1" applyBorder="1" applyAlignment="1">
      <alignment horizontal="center" vertical="center" wrapText="1"/>
    </xf>
    <xf numFmtId="2" fontId="8" fillId="3" borderId="5" xfId="0" applyNumberFormat="1" applyFont="1" applyFill="1" applyBorder="1" applyAlignment="1">
      <alignment horizontal="center" vertical="center" wrapText="1"/>
    </xf>
    <xf numFmtId="2" fontId="8" fillId="3" borderId="6" xfId="0" applyNumberFormat="1" applyFont="1" applyFill="1" applyBorder="1" applyAlignment="1">
      <alignment horizontal="center" vertical="center" wrapText="1"/>
    </xf>
    <xf numFmtId="2" fontId="8" fillId="3" borderId="7" xfId="0" applyNumberFormat="1" applyFont="1" applyFill="1" applyBorder="1" applyAlignment="1">
      <alignment horizontal="center" vertical="center" wrapText="1"/>
    </xf>
    <xf numFmtId="2" fontId="8" fillId="3" borderId="8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2" borderId="2" xfId="0" applyNumberFormat="1" applyFont="1" applyFill="1" applyBorder="1" applyAlignment="1">
      <alignment horizontal="center" vertical="center" wrapText="1"/>
    </xf>
    <xf numFmtId="2" fontId="6" fillId="2" borderId="3" xfId="0" applyNumberFormat="1" applyFont="1" applyFill="1" applyBorder="1" applyAlignment="1">
      <alignment horizontal="center" vertical="center" wrapText="1"/>
    </xf>
    <xf numFmtId="2" fontId="6" fillId="2" borderId="6" xfId="0" applyNumberFormat="1" applyFont="1" applyFill="1" applyBorder="1" applyAlignment="1">
      <alignment horizontal="center" vertical="center" wrapText="1"/>
    </xf>
    <xf numFmtId="2" fontId="6" fillId="2" borderId="7" xfId="0" applyNumberFormat="1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65" fontId="10" fillId="0" borderId="0" xfId="0" applyNumberFormat="1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2" fontId="0" fillId="4" borderId="0" xfId="0" applyNumberFormat="1" applyFill="1" applyBorder="1" applyAlignment="1">
      <alignment horizontal="center" vertical="center" wrapText="1"/>
    </xf>
    <xf numFmtId="2" fontId="6" fillId="4" borderId="0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18</xdr:col>
      <xdr:colOff>91142</xdr:colOff>
      <xdr:row>8</xdr:row>
      <xdr:rowOff>83802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050"/>
          <a:ext cx="2756026" cy="1131552"/>
        </a:xfrm>
        <a:prstGeom prst="rect">
          <a:avLst/>
        </a:prstGeom>
      </xdr:spPr>
    </xdr:pic>
    <xdr:clientData/>
  </xdr:twoCellAnchor>
  <xdr:twoCellAnchor>
    <xdr:from>
      <xdr:col>21</xdr:col>
      <xdr:colOff>126548</xdr:colOff>
      <xdr:row>1</xdr:row>
      <xdr:rowOff>96611</xdr:rowOff>
    </xdr:from>
    <xdr:to>
      <xdr:col>58</xdr:col>
      <xdr:colOff>157845</xdr:colOff>
      <xdr:row>6</xdr:row>
      <xdr:rowOff>123825</xdr:rowOff>
    </xdr:to>
    <xdr:grpSp>
      <xdr:nvGrpSpPr>
        <xdr:cNvPr id="23" name="Grupo 22"/>
        <xdr:cNvGrpSpPr/>
      </xdr:nvGrpSpPr>
      <xdr:grpSpPr>
        <a:xfrm>
          <a:off x="3470881" y="234194"/>
          <a:ext cx="6772881" cy="715131"/>
          <a:chOff x="10269312" y="1483178"/>
          <a:chExt cx="6429375" cy="707572"/>
        </a:xfrm>
      </xdr:grpSpPr>
      <xdr:sp macro="" textlink="">
        <xdr:nvSpPr>
          <xdr:cNvPr id="7" name="Retângulo de cantos arredondados 6"/>
          <xdr:cNvSpPr/>
        </xdr:nvSpPr>
        <xdr:spPr>
          <a:xfrm>
            <a:off x="10269312" y="1483178"/>
            <a:ext cx="6429375" cy="707572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8" name="CaixaDeTexto 7"/>
          <xdr:cNvSpPr txBox="1"/>
        </xdr:nvSpPr>
        <xdr:spPr>
          <a:xfrm>
            <a:off x="10838722" y="1550038"/>
            <a:ext cx="5551028" cy="627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Planilha de Dimensionamento Aquecedor  a Gás Mastertemp  mod.</a:t>
            </a:r>
            <a:r>
              <a:rPr lang="pt-BR" sz="1400" b="1" baseline="0"/>
              <a:t> 400</a:t>
            </a:r>
          </a:p>
          <a:p>
            <a:r>
              <a:rPr lang="pt-BR" sz="1400" b="1" baseline="0">
                <a:solidFill>
                  <a:srgbClr val="FF0000"/>
                </a:solidFill>
              </a:rPr>
              <a:t>OBS: CAMPOS EM AMARELO, PREENCHIMENTO OBRIGATÓRIO</a:t>
            </a:r>
            <a:endParaRPr lang="pt-BR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24</xdr:col>
      <xdr:colOff>0</xdr:colOff>
      <xdr:row>8</xdr:row>
      <xdr:rowOff>9525</xdr:rowOff>
    </xdr:from>
    <xdr:to>
      <xdr:col>57</xdr:col>
      <xdr:colOff>146050</xdr:colOff>
      <xdr:row>32</xdr:row>
      <xdr:rowOff>28575</xdr:rowOff>
    </xdr:to>
    <xdr:grpSp>
      <xdr:nvGrpSpPr>
        <xdr:cNvPr id="9" name="Grupo 8"/>
        <xdr:cNvGrpSpPr/>
      </xdr:nvGrpSpPr>
      <xdr:grpSpPr>
        <a:xfrm>
          <a:off x="3788833" y="1110192"/>
          <a:ext cx="6263217" cy="3321050"/>
          <a:chOff x="3405717" y="742950"/>
          <a:chExt cx="6042025" cy="3219450"/>
        </a:xfrm>
      </xdr:grpSpPr>
      <xdr:sp macro="" textlink="">
        <xdr:nvSpPr>
          <xdr:cNvPr id="10" name="Retângulo de cantos arredondados 9"/>
          <xdr:cNvSpPr/>
        </xdr:nvSpPr>
        <xdr:spPr>
          <a:xfrm>
            <a:off x="3405717" y="742950"/>
            <a:ext cx="6042025" cy="3133725"/>
          </a:xfrm>
          <a:prstGeom prst="roundRect">
            <a:avLst/>
          </a:prstGeom>
          <a:solidFill>
            <a:schemeClr val="accent1">
              <a:alpha val="2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1" name="CaixaDeTexto 10"/>
          <xdr:cNvSpPr txBox="1"/>
        </xdr:nvSpPr>
        <xdr:spPr>
          <a:xfrm>
            <a:off x="4586818" y="762000"/>
            <a:ext cx="3176057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600" b="1"/>
              <a:t>                      Características</a:t>
            </a:r>
          </a:p>
        </xdr:txBody>
      </xdr:sp>
      <xdr:sp macro="" textlink="">
        <xdr:nvSpPr>
          <xdr:cNvPr id="12" name="CaixaDeTexto 11"/>
          <xdr:cNvSpPr txBox="1"/>
        </xdr:nvSpPr>
        <xdr:spPr>
          <a:xfrm>
            <a:off x="3500967" y="1085850"/>
            <a:ext cx="2951691" cy="2876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/>
              <a:t>Potência:</a:t>
            </a:r>
            <a:r>
              <a:rPr lang="pt-BR" sz="1100" baseline="0"/>
              <a:t>  ........................................</a:t>
            </a:r>
          </a:p>
          <a:p>
            <a:r>
              <a:rPr lang="pt-BR" sz="1100" baseline="0"/>
              <a:t>Máxima Pressão de Trabalho ..........</a:t>
            </a:r>
          </a:p>
          <a:p>
            <a:r>
              <a:rPr lang="pt-BR" sz="1100" baseline="0"/>
              <a:t>Vazão Mínima: ................................</a:t>
            </a:r>
          </a:p>
          <a:p>
            <a:r>
              <a:rPr lang="pt-BR" sz="1100" baseline="0"/>
              <a:t>Vazão Média: ..................................</a:t>
            </a:r>
          </a:p>
          <a:p>
            <a:r>
              <a:rPr lang="pt-BR" sz="1100" baseline="0"/>
              <a:t>Vazão Máxima: ................................</a:t>
            </a:r>
          </a:p>
          <a:p>
            <a:r>
              <a:rPr lang="pt-BR" sz="1100" baseline="0"/>
              <a:t>Entrada de Água Fria: ......................</a:t>
            </a:r>
          </a:p>
          <a:p>
            <a:r>
              <a:rPr lang="pt-BR" sz="1100" baseline="0"/>
              <a:t>Saída de Água Quente: ....................</a:t>
            </a:r>
          </a:p>
          <a:p>
            <a:r>
              <a:rPr lang="pt-BR" sz="1100" baseline="0"/>
              <a:t>Entrada de Gás: ...............................</a:t>
            </a:r>
          </a:p>
          <a:p>
            <a:r>
              <a:rPr lang="pt-BR" sz="1100" baseline="0"/>
              <a:t>Consumo de Gás: ............................</a:t>
            </a:r>
          </a:p>
          <a:p>
            <a:r>
              <a:rPr lang="pt-BR" sz="1100" baseline="0"/>
              <a:t>Garantia: .........................................</a:t>
            </a:r>
          </a:p>
          <a:p>
            <a:r>
              <a:rPr lang="pt-BR" sz="1100" baseline="0"/>
              <a:t>Altura: .............................................</a:t>
            </a:r>
          </a:p>
          <a:p>
            <a:r>
              <a:rPr lang="pt-BR" sz="1100" baseline="0"/>
              <a:t>Largura: ...........................................</a:t>
            </a:r>
          </a:p>
          <a:p>
            <a:r>
              <a:rPr lang="pt-BR" sz="1100" baseline="0"/>
              <a:t>Profundidade: .................................</a:t>
            </a:r>
          </a:p>
          <a:p>
            <a:endParaRPr lang="pt-BR" sz="1100" baseline="0"/>
          </a:p>
          <a:p>
            <a:endParaRPr lang="pt-BR" sz="1100" baseline="0"/>
          </a:p>
          <a:p>
            <a:endParaRPr lang="pt-BR" sz="1100" baseline="0"/>
          </a:p>
        </xdr:txBody>
      </xdr:sp>
      <xdr:sp macro="" textlink="">
        <xdr:nvSpPr>
          <xdr:cNvPr id="13" name="CaixaDeTexto 12"/>
          <xdr:cNvSpPr txBox="1"/>
        </xdr:nvSpPr>
        <xdr:spPr>
          <a:xfrm>
            <a:off x="6405033" y="1095374"/>
            <a:ext cx="2766484" cy="2667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/>
              <a:t>400.000</a:t>
            </a:r>
            <a:r>
              <a:rPr lang="pt-BR" sz="1100" baseline="0"/>
              <a:t> Btu/h  = 100.865,7603 Kcal/h</a:t>
            </a:r>
          </a:p>
          <a:p>
            <a:r>
              <a:rPr lang="pt-BR" sz="1100" baseline="0"/>
              <a:t>3,5 kgf/cm² = 35 mca</a:t>
            </a:r>
          </a:p>
          <a:p>
            <a:r>
              <a:rPr lang="pt-BR" sz="1100" baseline="0"/>
              <a:t>9,0 m³/h</a:t>
            </a:r>
          </a:p>
          <a:p>
            <a:r>
              <a:rPr lang="pt-BR" sz="1100" baseline="0"/>
              <a:t>18,0 m³/h</a:t>
            </a:r>
          </a:p>
          <a:p>
            <a:r>
              <a:rPr lang="pt-BR" sz="1100" baseline="0"/>
              <a:t>27,0 m³/h</a:t>
            </a:r>
          </a:p>
          <a:p>
            <a:r>
              <a:rPr lang="pt-BR" sz="1100"/>
              <a:t>2</a:t>
            </a:r>
            <a:r>
              <a:rPr lang="pt-BR" sz="1100" baseline="0"/>
              <a:t> polegadas BSP</a:t>
            </a:r>
          </a:p>
          <a:p>
            <a:r>
              <a:rPr lang="pt-BR" sz="1100" baseline="0"/>
              <a:t>2 polegadas BSP</a:t>
            </a:r>
          </a:p>
          <a:p>
            <a:r>
              <a:rPr lang="pt-BR" sz="1100" baseline="0"/>
              <a:t>1/2 polegada</a:t>
            </a:r>
          </a:p>
          <a:p>
            <a:r>
              <a:rPr lang="pt-BR" sz="1100" baseline="0"/>
              <a:t>de acordo com o dimensionamento</a:t>
            </a:r>
          </a:p>
          <a:p>
            <a:r>
              <a:rPr lang="pt-BR" sz="1100" baseline="0"/>
              <a:t>1 Ano</a:t>
            </a:r>
          </a:p>
          <a:p>
            <a:r>
              <a:rPr lang="pt-BR" sz="1100"/>
              <a:t>715 mm</a:t>
            </a:r>
          </a:p>
          <a:p>
            <a:r>
              <a:rPr lang="pt-BR" sz="1100"/>
              <a:t> 585 mm</a:t>
            </a:r>
          </a:p>
          <a:p>
            <a:r>
              <a:rPr lang="pt-BR" sz="1100" baseline="0"/>
              <a:t>828 mm</a:t>
            </a:r>
            <a:endParaRPr lang="pt-BR" sz="1100"/>
          </a:p>
        </xdr:txBody>
      </xdr:sp>
    </xdr:grpSp>
    <xdr:clientData/>
  </xdr:twoCellAnchor>
  <xdr:twoCellAnchor editAs="oneCell">
    <xdr:from>
      <xdr:col>0</xdr:col>
      <xdr:colOff>28575</xdr:colOff>
      <xdr:row>8</xdr:row>
      <xdr:rowOff>95250</xdr:rowOff>
    </xdr:from>
    <xdr:to>
      <xdr:col>21</xdr:col>
      <xdr:colOff>84667</xdr:colOff>
      <xdr:row>32</xdr:row>
      <xdr:rowOff>4366</xdr:rowOff>
    </xdr:to>
    <xdr:pic>
      <xdr:nvPicPr>
        <xdr:cNvPr id="14" name="Imagem 13" descr="http://www.skyviewpoolandspa.com/files/skyview/mastertemp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195917"/>
          <a:ext cx="3400425" cy="321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38100</xdr:colOff>
      <xdr:row>33</xdr:row>
      <xdr:rowOff>38100</xdr:rowOff>
    </xdr:from>
    <xdr:to>
      <xdr:col>47</xdr:col>
      <xdr:colOff>151638</xdr:colOff>
      <xdr:row>36</xdr:row>
      <xdr:rowOff>95250</xdr:rowOff>
    </xdr:to>
    <xdr:grpSp>
      <xdr:nvGrpSpPr>
        <xdr:cNvPr id="16" name="Grupo 15"/>
        <xdr:cNvGrpSpPr/>
      </xdr:nvGrpSpPr>
      <xdr:grpSpPr>
        <a:xfrm>
          <a:off x="4303183" y="4578350"/>
          <a:ext cx="3711872" cy="469900"/>
          <a:chOff x="2105026" y="9525000"/>
          <a:chExt cx="2705099" cy="457200"/>
        </a:xfrm>
      </xdr:grpSpPr>
      <xdr:sp macro="" textlink="">
        <xdr:nvSpPr>
          <xdr:cNvPr id="17" name="Retângulo de cantos arredondados 16"/>
          <xdr:cNvSpPr/>
        </xdr:nvSpPr>
        <xdr:spPr>
          <a:xfrm>
            <a:off x="2105026" y="9525000"/>
            <a:ext cx="2705099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8" name="CaixaDeTexto 17"/>
          <xdr:cNvSpPr txBox="1"/>
        </xdr:nvSpPr>
        <xdr:spPr>
          <a:xfrm>
            <a:off x="2847699" y="9620250"/>
            <a:ext cx="1493631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DADOS DA PISCINA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 editAs="oneCell">
    <xdr:from>
      <xdr:col>2</xdr:col>
      <xdr:colOff>52917</xdr:colOff>
      <xdr:row>34</xdr:row>
      <xdr:rowOff>121708</xdr:rowOff>
    </xdr:from>
    <xdr:to>
      <xdr:col>23</xdr:col>
      <xdr:colOff>16636</xdr:colOff>
      <xdr:row>53</xdr:row>
      <xdr:rowOff>4233</xdr:rowOff>
    </xdr:to>
    <xdr:pic>
      <xdr:nvPicPr>
        <xdr:cNvPr id="19" name="Imagem 18" descr="http://t2.gstatic.com/images?q=tbn:ANd9GcS_Y8IDXy9DNZb2WogrjBasE2h4eiLXfyBEIOgykNeyR--7JXWR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250" y="4799541"/>
          <a:ext cx="3308053" cy="2602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56</xdr:col>
      <xdr:colOff>171450</xdr:colOff>
      <xdr:row>33</xdr:row>
      <xdr:rowOff>57150</xdr:rowOff>
    </xdr:from>
    <xdr:to>
      <xdr:col>63</xdr:col>
      <xdr:colOff>66675</xdr:colOff>
      <xdr:row>36</xdr:row>
      <xdr:rowOff>114300</xdr:rowOff>
    </xdr:to>
    <xdr:grpSp>
      <xdr:nvGrpSpPr>
        <xdr:cNvPr id="20" name="Grupo 19"/>
        <xdr:cNvGrpSpPr/>
      </xdr:nvGrpSpPr>
      <xdr:grpSpPr>
        <a:xfrm>
          <a:off x="9897533" y="4597400"/>
          <a:ext cx="1133475" cy="469900"/>
          <a:chOff x="2463385" y="9553575"/>
          <a:chExt cx="2705099" cy="457200"/>
        </a:xfrm>
      </xdr:grpSpPr>
      <xdr:sp macro="" textlink="">
        <xdr:nvSpPr>
          <xdr:cNvPr id="21" name="Retângulo de cantos arredondados 20"/>
          <xdr:cNvSpPr/>
        </xdr:nvSpPr>
        <xdr:spPr>
          <a:xfrm>
            <a:off x="2463385" y="9553575"/>
            <a:ext cx="2705099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2" name="CaixaDeTexto 21"/>
          <xdr:cNvSpPr txBox="1"/>
        </xdr:nvSpPr>
        <xdr:spPr>
          <a:xfrm>
            <a:off x="2677691" y="9648825"/>
            <a:ext cx="219075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 baseline="0"/>
              <a:t>VOLUME M³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50</xdr:col>
      <xdr:colOff>57149</xdr:colOff>
      <xdr:row>41</xdr:row>
      <xdr:rowOff>95250</xdr:rowOff>
    </xdr:from>
    <xdr:to>
      <xdr:col>64</xdr:col>
      <xdr:colOff>400050</xdr:colOff>
      <xdr:row>44</xdr:row>
      <xdr:rowOff>38100</xdr:rowOff>
    </xdr:to>
    <xdr:grpSp>
      <xdr:nvGrpSpPr>
        <xdr:cNvPr id="26" name="Grupo 25"/>
        <xdr:cNvGrpSpPr/>
      </xdr:nvGrpSpPr>
      <xdr:grpSpPr>
        <a:xfrm>
          <a:off x="8481482" y="5778500"/>
          <a:ext cx="3496735" cy="355600"/>
          <a:chOff x="10487025" y="5905500"/>
          <a:chExt cx="2247900" cy="342900"/>
        </a:xfrm>
      </xdr:grpSpPr>
      <xdr:sp macro="" textlink="">
        <xdr:nvSpPr>
          <xdr:cNvPr id="24" name="Retângulo de cantos arredondados 23"/>
          <xdr:cNvSpPr/>
        </xdr:nvSpPr>
        <xdr:spPr>
          <a:xfrm>
            <a:off x="10487025" y="5905500"/>
            <a:ext cx="2181226" cy="3429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5" name="CaixaDeTexto 24"/>
          <xdr:cNvSpPr txBox="1"/>
        </xdr:nvSpPr>
        <xdr:spPr>
          <a:xfrm>
            <a:off x="10540986" y="5972175"/>
            <a:ext cx="219393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 baseline="0"/>
              <a:t>Nº De Horas para 1º Aquecimento e Manutenção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51</xdr:col>
      <xdr:colOff>9525</xdr:colOff>
      <xdr:row>33</xdr:row>
      <xdr:rowOff>57150</xdr:rowOff>
    </xdr:from>
    <xdr:to>
      <xdr:col>56</xdr:col>
      <xdr:colOff>47625</xdr:colOff>
      <xdr:row>36</xdr:row>
      <xdr:rowOff>114300</xdr:rowOff>
    </xdr:to>
    <xdr:grpSp>
      <xdr:nvGrpSpPr>
        <xdr:cNvPr id="27" name="Grupo 26"/>
        <xdr:cNvGrpSpPr/>
      </xdr:nvGrpSpPr>
      <xdr:grpSpPr>
        <a:xfrm>
          <a:off x="8709025" y="4597400"/>
          <a:ext cx="1064683" cy="469900"/>
          <a:chOff x="2286001" y="9534525"/>
          <a:chExt cx="2705099" cy="457200"/>
        </a:xfrm>
      </xdr:grpSpPr>
      <xdr:sp macro="" textlink="">
        <xdr:nvSpPr>
          <xdr:cNvPr id="28" name="Retângulo de cantos arredondados 27"/>
          <xdr:cNvSpPr/>
        </xdr:nvSpPr>
        <xdr:spPr>
          <a:xfrm>
            <a:off x="2286001" y="9534525"/>
            <a:ext cx="2705099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9" name="CaixaDeTexto 28"/>
          <xdr:cNvSpPr txBox="1"/>
        </xdr:nvSpPr>
        <xdr:spPr>
          <a:xfrm>
            <a:off x="2588998" y="9629775"/>
            <a:ext cx="219075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 baseline="0"/>
              <a:t>ÁREA M²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</xdr:col>
      <xdr:colOff>0</xdr:colOff>
      <xdr:row>59</xdr:row>
      <xdr:rowOff>57150</xdr:rowOff>
    </xdr:from>
    <xdr:to>
      <xdr:col>60</xdr:col>
      <xdr:colOff>160867</xdr:colOff>
      <xdr:row>62</xdr:row>
      <xdr:rowOff>114300</xdr:rowOff>
    </xdr:to>
    <xdr:grpSp>
      <xdr:nvGrpSpPr>
        <xdr:cNvPr id="32" name="Grupo 31"/>
        <xdr:cNvGrpSpPr/>
      </xdr:nvGrpSpPr>
      <xdr:grpSpPr>
        <a:xfrm>
          <a:off x="740833" y="8333317"/>
          <a:ext cx="9865784" cy="469900"/>
          <a:chOff x="704850" y="7572375"/>
          <a:chExt cx="9314392" cy="457200"/>
        </a:xfrm>
      </xdr:grpSpPr>
      <xdr:sp macro="" textlink="">
        <xdr:nvSpPr>
          <xdr:cNvPr id="30" name="Retângulo de cantos arredondados 29"/>
          <xdr:cNvSpPr/>
        </xdr:nvSpPr>
        <xdr:spPr>
          <a:xfrm>
            <a:off x="704850" y="757237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1" name="CaixaDeTexto 30"/>
          <xdr:cNvSpPr txBox="1"/>
        </xdr:nvSpPr>
        <xdr:spPr>
          <a:xfrm>
            <a:off x="847725" y="7605032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A)</a:t>
            </a:r>
            <a:r>
              <a:rPr lang="pt-BR" sz="1400" b="1" baseline="0"/>
              <a:t>  Quantidade de HTR 400  para atender ao volume e temperatura informada em  </a:t>
            </a:r>
            <a:r>
              <a:rPr lang="pt-BR" sz="1400" b="1" baseline="0">
                <a:solidFill>
                  <a:srgbClr val="FF0000"/>
                </a:solidFill>
              </a:rPr>
              <a:t>24 ; 36 ; 48 horas</a:t>
            </a:r>
            <a:r>
              <a:rPr lang="pt-BR" sz="1400" b="1" baseline="0"/>
              <a:t>: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4</xdr:col>
      <xdr:colOff>125942</xdr:colOff>
      <xdr:row>66</xdr:row>
      <xdr:rowOff>16934</xdr:rowOff>
    </xdr:from>
    <xdr:to>
      <xdr:col>61</xdr:col>
      <xdr:colOff>10584</xdr:colOff>
      <xdr:row>68</xdr:row>
      <xdr:rowOff>83609</xdr:rowOff>
    </xdr:to>
    <xdr:grpSp>
      <xdr:nvGrpSpPr>
        <xdr:cNvPr id="2" name="Grupo 1"/>
        <xdr:cNvGrpSpPr/>
      </xdr:nvGrpSpPr>
      <xdr:grpSpPr>
        <a:xfrm>
          <a:off x="718609" y="9573684"/>
          <a:ext cx="9917642" cy="447675"/>
          <a:chOff x="1829512" y="9267825"/>
          <a:chExt cx="9342255" cy="457200"/>
        </a:xfrm>
      </xdr:grpSpPr>
      <xdr:sp macro="" textlink="">
        <xdr:nvSpPr>
          <xdr:cNvPr id="33" name="Retângulo de cantos arredondados 32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4" name="CaixaDeTexto 33"/>
          <xdr:cNvSpPr txBox="1"/>
        </xdr:nvSpPr>
        <xdr:spPr>
          <a:xfrm>
            <a:off x="1829512" y="9305519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B)</a:t>
            </a:r>
            <a:r>
              <a:rPr lang="pt-BR" sz="1400" b="1" baseline="0"/>
              <a:t>  Tempo Gasto em horas para o primeiro aquecimento em função da hora selecionada.</a:t>
            </a:r>
            <a:endParaRPr lang="pt-BR" sz="1400" b="1"/>
          </a:p>
        </xdr:txBody>
      </xdr:sp>
    </xdr:grpSp>
    <xdr:clientData/>
  </xdr:twoCellAnchor>
  <xdr:twoCellAnchor>
    <xdr:from>
      <xdr:col>14</xdr:col>
      <xdr:colOff>109010</xdr:colOff>
      <xdr:row>62</xdr:row>
      <xdr:rowOff>242359</xdr:rowOff>
    </xdr:from>
    <xdr:to>
      <xdr:col>43</xdr:col>
      <xdr:colOff>63501</xdr:colOff>
      <xdr:row>65</xdr:row>
      <xdr:rowOff>31750</xdr:rowOff>
    </xdr:to>
    <xdr:grpSp>
      <xdr:nvGrpSpPr>
        <xdr:cNvPr id="35" name="Grupo 34"/>
        <xdr:cNvGrpSpPr/>
      </xdr:nvGrpSpPr>
      <xdr:grpSpPr>
        <a:xfrm>
          <a:off x="2215093" y="8931276"/>
          <a:ext cx="4992158" cy="466724"/>
          <a:chOff x="1857375" y="9267825"/>
          <a:chExt cx="9314392" cy="457200"/>
        </a:xfrm>
      </xdr:grpSpPr>
      <xdr:sp macro="" textlink="">
        <xdr:nvSpPr>
          <xdr:cNvPr id="36" name="Retângulo de cantos arredondados 35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7" name="CaixaDeTexto 36"/>
          <xdr:cNvSpPr txBox="1"/>
        </xdr:nvSpPr>
        <xdr:spPr>
          <a:xfrm>
            <a:off x="1857375" y="93249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Mastertemp HTR 400.000 BTUs/h - 84% efic = 336.000 BTUs/h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5</xdr:col>
      <xdr:colOff>21168</xdr:colOff>
      <xdr:row>78</xdr:row>
      <xdr:rowOff>24341</xdr:rowOff>
    </xdr:from>
    <xdr:to>
      <xdr:col>61</xdr:col>
      <xdr:colOff>20110</xdr:colOff>
      <xdr:row>80</xdr:row>
      <xdr:rowOff>100541</xdr:rowOff>
    </xdr:to>
    <xdr:grpSp>
      <xdr:nvGrpSpPr>
        <xdr:cNvPr id="3" name="Grupo 2"/>
        <xdr:cNvGrpSpPr/>
      </xdr:nvGrpSpPr>
      <xdr:grpSpPr>
        <a:xfrm>
          <a:off x="762001" y="11909424"/>
          <a:ext cx="9883776" cy="457200"/>
          <a:chOff x="714375" y="12068175"/>
          <a:chExt cx="9314392" cy="457200"/>
        </a:xfrm>
      </xdr:grpSpPr>
      <xdr:sp macro="" textlink="">
        <xdr:nvSpPr>
          <xdr:cNvPr id="38" name="Retângulo de cantos arredondados 37"/>
          <xdr:cNvSpPr/>
        </xdr:nvSpPr>
        <xdr:spPr>
          <a:xfrm>
            <a:off x="714375" y="1206817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9" name="CaixaDeTexto 38"/>
          <xdr:cNvSpPr txBox="1"/>
        </xdr:nvSpPr>
        <xdr:spPr>
          <a:xfrm>
            <a:off x="714375" y="120681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D)</a:t>
            </a:r>
            <a:r>
              <a:rPr lang="pt-BR" sz="1400" b="1" baseline="0"/>
              <a:t> Consumo médio de gás  para o aquecimento inicial: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</xdr:col>
      <xdr:colOff>20109</xdr:colOff>
      <xdr:row>84</xdr:row>
      <xdr:rowOff>14817</xdr:rowOff>
    </xdr:from>
    <xdr:to>
      <xdr:col>61</xdr:col>
      <xdr:colOff>19051</xdr:colOff>
      <xdr:row>86</xdr:row>
      <xdr:rowOff>91017</xdr:rowOff>
    </xdr:to>
    <xdr:grpSp>
      <xdr:nvGrpSpPr>
        <xdr:cNvPr id="40" name="Grupo 39"/>
        <xdr:cNvGrpSpPr/>
      </xdr:nvGrpSpPr>
      <xdr:grpSpPr>
        <a:xfrm>
          <a:off x="760942" y="13064067"/>
          <a:ext cx="9883776" cy="457200"/>
          <a:chOff x="190500" y="15970250"/>
          <a:chExt cx="9314392" cy="457200"/>
        </a:xfrm>
      </xdr:grpSpPr>
      <xdr:sp macro="" textlink="">
        <xdr:nvSpPr>
          <xdr:cNvPr id="41" name="Retângulo de cantos arredondados 40"/>
          <xdr:cNvSpPr/>
        </xdr:nvSpPr>
        <xdr:spPr>
          <a:xfrm>
            <a:off x="190500" y="15970250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2" name="CaixaDeTexto 41"/>
          <xdr:cNvSpPr txBox="1"/>
        </xdr:nvSpPr>
        <xdr:spPr>
          <a:xfrm>
            <a:off x="190500" y="15970250"/>
            <a:ext cx="9066743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E)</a:t>
            </a:r>
            <a:r>
              <a:rPr lang="pt-BR" sz="1400" b="1" baseline="0"/>
              <a:t> Consumo médio de gás para a manutenção da temperatura desejada: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</xdr:col>
      <xdr:colOff>2</xdr:colOff>
      <xdr:row>71</xdr:row>
      <xdr:rowOff>148168</xdr:rowOff>
    </xdr:from>
    <xdr:to>
      <xdr:col>61</xdr:col>
      <xdr:colOff>32810</xdr:colOff>
      <xdr:row>74</xdr:row>
      <xdr:rowOff>24343</xdr:rowOff>
    </xdr:to>
    <xdr:grpSp>
      <xdr:nvGrpSpPr>
        <xdr:cNvPr id="43" name="Grupo 42"/>
        <xdr:cNvGrpSpPr/>
      </xdr:nvGrpSpPr>
      <xdr:grpSpPr>
        <a:xfrm>
          <a:off x="740835" y="10678585"/>
          <a:ext cx="9917642" cy="447675"/>
          <a:chOff x="1829512" y="9267825"/>
          <a:chExt cx="9342255" cy="457200"/>
        </a:xfrm>
      </xdr:grpSpPr>
      <xdr:sp macro="" textlink="">
        <xdr:nvSpPr>
          <xdr:cNvPr id="45" name="Retângulo de cantos arredondados 44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6" name="CaixaDeTexto 45"/>
          <xdr:cNvSpPr txBox="1"/>
        </xdr:nvSpPr>
        <xdr:spPr>
          <a:xfrm>
            <a:off x="1829512" y="9305519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C)</a:t>
            </a:r>
            <a:r>
              <a:rPr lang="pt-BR" sz="1400" b="1" baseline="0"/>
              <a:t>  Tempo Gasto em horas  para a manutenção  da temperatura em função da hora selecionada.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14</xdr:col>
      <xdr:colOff>84668</xdr:colOff>
      <xdr:row>68</xdr:row>
      <xdr:rowOff>179917</xdr:rowOff>
    </xdr:from>
    <xdr:to>
      <xdr:col>18</xdr:col>
      <xdr:colOff>179916</xdr:colOff>
      <xdr:row>71</xdr:row>
      <xdr:rowOff>0</xdr:rowOff>
    </xdr:to>
    <xdr:grpSp>
      <xdr:nvGrpSpPr>
        <xdr:cNvPr id="47" name="Grupo 46"/>
        <xdr:cNvGrpSpPr/>
      </xdr:nvGrpSpPr>
      <xdr:grpSpPr>
        <a:xfrm>
          <a:off x="2190751" y="10117667"/>
          <a:ext cx="740832" cy="412750"/>
          <a:chOff x="1857375" y="9267825"/>
          <a:chExt cx="9314392" cy="457200"/>
        </a:xfrm>
      </xdr:grpSpPr>
      <xdr:sp macro="" textlink="">
        <xdr:nvSpPr>
          <xdr:cNvPr id="48" name="Retângulo de cantos arredondados 47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9" name="CaixaDeTexto 48"/>
          <xdr:cNvSpPr txBox="1"/>
        </xdr:nvSpPr>
        <xdr:spPr>
          <a:xfrm>
            <a:off x="1857375" y="93249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Horas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15</xdr:col>
      <xdr:colOff>1</xdr:colOff>
      <xdr:row>74</xdr:row>
      <xdr:rowOff>190500</xdr:rowOff>
    </xdr:from>
    <xdr:to>
      <xdr:col>18</xdr:col>
      <xdr:colOff>222249</xdr:colOff>
      <xdr:row>77</xdr:row>
      <xdr:rowOff>10583</xdr:rowOff>
    </xdr:to>
    <xdr:grpSp>
      <xdr:nvGrpSpPr>
        <xdr:cNvPr id="50" name="Grupo 49"/>
        <xdr:cNvGrpSpPr/>
      </xdr:nvGrpSpPr>
      <xdr:grpSpPr>
        <a:xfrm>
          <a:off x="2233084" y="11292417"/>
          <a:ext cx="740832" cy="412749"/>
          <a:chOff x="1857375" y="9267825"/>
          <a:chExt cx="9314392" cy="457200"/>
        </a:xfrm>
      </xdr:grpSpPr>
      <xdr:sp macro="" textlink="">
        <xdr:nvSpPr>
          <xdr:cNvPr id="51" name="Retângulo de cantos arredondados 50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2" name="CaixaDeTexto 51"/>
          <xdr:cNvSpPr txBox="1"/>
        </xdr:nvSpPr>
        <xdr:spPr>
          <a:xfrm>
            <a:off x="1857375" y="93249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Horas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15</xdr:col>
      <xdr:colOff>21167</xdr:colOff>
      <xdr:row>81</xdr:row>
      <xdr:rowOff>10583</xdr:rowOff>
    </xdr:from>
    <xdr:to>
      <xdr:col>22</xdr:col>
      <xdr:colOff>52917</xdr:colOff>
      <xdr:row>83</xdr:row>
      <xdr:rowOff>31749</xdr:rowOff>
    </xdr:to>
    <xdr:grpSp>
      <xdr:nvGrpSpPr>
        <xdr:cNvPr id="53" name="Grupo 52"/>
        <xdr:cNvGrpSpPr/>
      </xdr:nvGrpSpPr>
      <xdr:grpSpPr>
        <a:xfrm>
          <a:off x="2254250" y="12477750"/>
          <a:ext cx="1291167" cy="412749"/>
          <a:chOff x="1857375" y="9267825"/>
          <a:chExt cx="9314392" cy="457200"/>
        </a:xfrm>
      </xdr:grpSpPr>
      <xdr:sp macro="" textlink="">
        <xdr:nvSpPr>
          <xdr:cNvPr id="54" name="Retângulo de cantos arredondados 53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CaixaDeTexto 54"/>
          <xdr:cNvSpPr txBox="1"/>
        </xdr:nvSpPr>
        <xdr:spPr>
          <a:xfrm>
            <a:off x="1939438" y="9289806"/>
            <a:ext cx="9066743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m³/h de G.N. 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46</xdr:col>
      <xdr:colOff>105834</xdr:colOff>
      <xdr:row>80</xdr:row>
      <xdr:rowOff>190500</xdr:rowOff>
    </xdr:from>
    <xdr:to>
      <xdr:col>53</xdr:col>
      <xdr:colOff>10584</xdr:colOff>
      <xdr:row>83</xdr:row>
      <xdr:rowOff>10582</xdr:rowOff>
    </xdr:to>
    <xdr:grpSp>
      <xdr:nvGrpSpPr>
        <xdr:cNvPr id="56" name="Grupo 55"/>
        <xdr:cNvGrpSpPr/>
      </xdr:nvGrpSpPr>
      <xdr:grpSpPr>
        <a:xfrm>
          <a:off x="7789334" y="12456583"/>
          <a:ext cx="1407583" cy="412749"/>
          <a:chOff x="1857375" y="9267825"/>
          <a:chExt cx="9314392" cy="457200"/>
        </a:xfrm>
      </xdr:grpSpPr>
      <xdr:sp macro="" textlink="">
        <xdr:nvSpPr>
          <xdr:cNvPr id="57" name="Retângulo de cantos arredondados 56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8" name="CaixaDeTexto 57"/>
          <xdr:cNvSpPr txBox="1"/>
        </xdr:nvSpPr>
        <xdr:spPr>
          <a:xfrm>
            <a:off x="1939438" y="9289806"/>
            <a:ext cx="9066743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Kg/h de G.L.P.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15</xdr:col>
      <xdr:colOff>21167</xdr:colOff>
      <xdr:row>87</xdr:row>
      <xdr:rowOff>0</xdr:rowOff>
    </xdr:from>
    <xdr:to>
      <xdr:col>22</xdr:col>
      <xdr:colOff>52917</xdr:colOff>
      <xdr:row>89</xdr:row>
      <xdr:rowOff>21165</xdr:rowOff>
    </xdr:to>
    <xdr:grpSp>
      <xdr:nvGrpSpPr>
        <xdr:cNvPr id="59" name="Grupo 58"/>
        <xdr:cNvGrpSpPr/>
      </xdr:nvGrpSpPr>
      <xdr:grpSpPr>
        <a:xfrm>
          <a:off x="2254250" y="13631333"/>
          <a:ext cx="1291167" cy="412749"/>
          <a:chOff x="1857375" y="9267825"/>
          <a:chExt cx="9314392" cy="457200"/>
        </a:xfrm>
      </xdr:grpSpPr>
      <xdr:sp macro="" textlink="">
        <xdr:nvSpPr>
          <xdr:cNvPr id="60" name="Retângulo de cantos arredondados 59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61" name="CaixaDeTexto 60"/>
          <xdr:cNvSpPr txBox="1"/>
        </xdr:nvSpPr>
        <xdr:spPr>
          <a:xfrm>
            <a:off x="1939438" y="9289806"/>
            <a:ext cx="9066743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m³/h de G.N. 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46</xdr:col>
      <xdr:colOff>137583</xdr:colOff>
      <xdr:row>86</xdr:row>
      <xdr:rowOff>179917</xdr:rowOff>
    </xdr:from>
    <xdr:to>
      <xdr:col>53</xdr:col>
      <xdr:colOff>42333</xdr:colOff>
      <xdr:row>88</xdr:row>
      <xdr:rowOff>201083</xdr:rowOff>
    </xdr:to>
    <xdr:grpSp>
      <xdr:nvGrpSpPr>
        <xdr:cNvPr id="62" name="Grupo 61"/>
        <xdr:cNvGrpSpPr/>
      </xdr:nvGrpSpPr>
      <xdr:grpSpPr>
        <a:xfrm>
          <a:off x="7821083" y="13610167"/>
          <a:ext cx="1407583" cy="412749"/>
          <a:chOff x="1857375" y="9267825"/>
          <a:chExt cx="9314392" cy="457200"/>
        </a:xfrm>
      </xdr:grpSpPr>
      <xdr:sp macro="" textlink="">
        <xdr:nvSpPr>
          <xdr:cNvPr id="63" name="Retângulo de cantos arredondados 62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64" name="CaixaDeTexto 63"/>
          <xdr:cNvSpPr txBox="1"/>
        </xdr:nvSpPr>
        <xdr:spPr>
          <a:xfrm>
            <a:off x="1939438" y="9289806"/>
            <a:ext cx="9066743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Kg/h de G.L.P.</a:t>
            </a:r>
          </a:p>
          <a:p>
            <a:endParaRPr lang="pt-BR" sz="1400" b="1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109134</xdr:colOff>
      <xdr:row>8</xdr:row>
      <xdr:rowOff>98619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2842809" cy="1165419"/>
        </a:xfrm>
        <a:prstGeom prst="rect">
          <a:avLst/>
        </a:prstGeom>
      </xdr:spPr>
    </xdr:pic>
    <xdr:clientData/>
  </xdr:twoCellAnchor>
  <xdr:twoCellAnchor editAs="oneCell">
    <xdr:from>
      <xdr:col>0</xdr:col>
      <xdr:colOff>213</xdr:colOff>
      <xdr:row>8</xdr:row>
      <xdr:rowOff>123825</xdr:rowOff>
    </xdr:from>
    <xdr:to>
      <xdr:col>19</xdr:col>
      <xdr:colOff>133349</xdr:colOff>
      <xdr:row>30</xdr:row>
      <xdr:rowOff>19050</xdr:rowOff>
    </xdr:to>
    <xdr:pic>
      <xdr:nvPicPr>
        <xdr:cNvPr id="22" name="Imagem 21" descr="http://www.skyviewpoolandspa.com/files/skyview/mastertemp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" y="1190625"/>
          <a:ext cx="3057311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0</xdr:colOff>
      <xdr:row>1</xdr:row>
      <xdr:rowOff>0</xdr:rowOff>
    </xdr:from>
    <xdr:to>
      <xdr:col>60</xdr:col>
      <xdr:colOff>606</xdr:colOff>
      <xdr:row>6</xdr:row>
      <xdr:rowOff>48381</xdr:rowOff>
    </xdr:to>
    <xdr:grpSp>
      <xdr:nvGrpSpPr>
        <xdr:cNvPr id="23" name="Grupo 22"/>
        <xdr:cNvGrpSpPr/>
      </xdr:nvGrpSpPr>
      <xdr:grpSpPr>
        <a:xfrm>
          <a:off x="3381375" y="133350"/>
          <a:ext cx="6553806" cy="715131"/>
          <a:chOff x="10269312" y="1483178"/>
          <a:chExt cx="6429375" cy="707572"/>
        </a:xfrm>
      </xdr:grpSpPr>
      <xdr:sp macro="" textlink="">
        <xdr:nvSpPr>
          <xdr:cNvPr id="24" name="Retângulo de cantos arredondados 23"/>
          <xdr:cNvSpPr/>
        </xdr:nvSpPr>
        <xdr:spPr>
          <a:xfrm>
            <a:off x="10269312" y="1483178"/>
            <a:ext cx="6429375" cy="707572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5" name="CaixaDeTexto 24"/>
          <xdr:cNvSpPr txBox="1"/>
        </xdr:nvSpPr>
        <xdr:spPr>
          <a:xfrm>
            <a:off x="10838722" y="1550038"/>
            <a:ext cx="5551028" cy="627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Planilha de Dimensionamento Aquecedor  a Gás Mastertemp  mod.</a:t>
            </a:r>
            <a:r>
              <a:rPr lang="pt-BR" sz="1400" b="1" baseline="0"/>
              <a:t> 250</a:t>
            </a:r>
          </a:p>
          <a:p>
            <a:r>
              <a:rPr lang="pt-BR" sz="1400" b="1" baseline="0">
                <a:solidFill>
                  <a:srgbClr val="FF0000"/>
                </a:solidFill>
              </a:rPr>
              <a:t>OBS: CAMPOS EM AMARELO, PREENCHIMENTO OBRIGATÓRIO</a:t>
            </a:r>
            <a:endParaRPr lang="pt-BR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22</xdr:col>
      <xdr:colOff>28575</xdr:colOff>
      <xdr:row>7</xdr:row>
      <xdr:rowOff>85725</xdr:rowOff>
    </xdr:from>
    <xdr:to>
      <xdr:col>57</xdr:col>
      <xdr:colOff>62442</xdr:colOff>
      <xdr:row>32</xdr:row>
      <xdr:rowOff>73025</xdr:rowOff>
    </xdr:to>
    <xdr:grpSp>
      <xdr:nvGrpSpPr>
        <xdr:cNvPr id="26" name="Grupo 25"/>
        <xdr:cNvGrpSpPr/>
      </xdr:nvGrpSpPr>
      <xdr:grpSpPr>
        <a:xfrm>
          <a:off x="3409950" y="1019175"/>
          <a:ext cx="6196542" cy="3321050"/>
          <a:chOff x="3405717" y="742950"/>
          <a:chExt cx="6042025" cy="3219450"/>
        </a:xfrm>
      </xdr:grpSpPr>
      <xdr:sp macro="" textlink="">
        <xdr:nvSpPr>
          <xdr:cNvPr id="27" name="Retângulo de cantos arredondados 26"/>
          <xdr:cNvSpPr/>
        </xdr:nvSpPr>
        <xdr:spPr>
          <a:xfrm>
            <a:off x="3405717" y="742950"/>
            <a:ext cx="6042025" cy="3133725"/>
          </a:xfrm>
          <a:prstGeom prst="roundRect">
            <a:avLst/>
          </a:prstGeom>
          <a:solidFill>
            <a:schemeClr val="accent1">
              <a:alpha val="2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8" name="CaixaDeTexto 27"/>
          <xdr:cNvSpPr txBox="1"/>
        </xdr:nvSpPr>
        <xdr:spPr>
          <a:xfrm>
            <a:off x="4586818" y="762000"/>
            <a:ext cx="3176057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600" b="1"/>
              <a:t>                      Características</a:t>
            </a:r>
          </a:p>
        </xdr:txBody>
      </xdr:sp>
      <xdr:sp macro="" textlink="">
        <xdr:nvSpPr>
          <xdr:cNvPr id="29" name="CaixaDeTexto 28"/>
          <xdr:cNvSpPr txBox="1"/>
        </xdr:nvSpPr>
        <xdr:spPr>
          <a:xfrm>
            <a:off x="3500967" y="1085850"/>
            <a:ext cx="2951691" cy="2876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/>
              <a:t>Potência:</a:t>
            </a:r>
            <a:r>
              <a:rPr lang="pt-BR" sz="1100" baseline="0"/>
              <a:t>  ........................................</a:t>
            </a:r>
          </a:p>
          <a:p>
            <a:r>
              <a:rPr lang="pt-BR" sz="1100" baseline="0"/>
              <a:t>Máxima Pressão de Trabalho ..........</a:t>
            </a:r>
          </a:p>
          <a:p>
            <a:r>
              <a:rPr lang="pt-BR" sz="1100" baseline="0"/>
              <a:t>Vazão Mínima: ................................</a:t>
            </a:r>
          </a:p>
          <a:p>
            <a:r>
              <a:rPr lang="pt-BR" sz="1100" baseline="0"/>
              <a:t>Vazão Média: ..................................</a:t>
            </a:r>
          </a:p>
          <a:p>
            <a:r>
              <a:rPr lang="pt-BR" sz="1100" baseline="0"/>
              <a:t>Vazão Máxima: ................................</a:t>
            </a:r>
          </a:p>
          <a:p>
            <a:r>
              <a:rPr lang="pt-BR" sz="1100" baseline="0"/>
              <a:t>Entrada de Água Fria: ......................</a:t>
            </a:r>
          </a:p>
          <a:p>
            <a:r>
              <a:rPr lang="pt-BR" sz="1100" baseline="0"/>
              <a:t>Saída de Água Quente: ....................</a:t>
            </a:r>
          </a:p>
          <a:p>
            <a:r>
              <a:rPr lang="pt-BR" sz="1100" baseline="0"/>
              <a:t>Entrada de Gás: ...............................</a:t>
            </a:r>
          </a:p>
          <a:p>
            <a:r>
              <a:rPr lang="pt-BR" sz="1100" baseline="0"/>
              <a:t>Consumo de Gás: ............................</a:t>
            </a:r>
          </a:p>
          <a:p>
            <a:r>
              <a:rPr lang="pt-BR" sz="1100" baseline="0"/>
              <a:t>Garantia: .........................................</a:t>
            </a:r>
          </a:p>
          <a:p>
            <a:r>
              <a:rPr lang="pt-BR" sz="1100" baseline="0"/>
              <a:t>Altura: .............................................</a:t>
            </a:r>
          </a:p>
          <a:p>
            <a:r>
              <a:rPr lang="pt-BR" sz="1100" baseline="0"/>
              <a:t>Largura: ...........................................</a:t>
            </a:r>
          </a:p>
          <a:p>
            <a:r>
              <a:rPr lang="pt-BR" sz="1100" baseline="0"/>
              <a:t>Profundidade: .................................</a:t>
            </a:r>
          </a:p>
          <a:p>
            <a:endParaRPr lang="pt-BR" sz="1100" baseline="0"/>
          </a:p>
          <a:p>
            <a:endParaRPr lang="pt-BR" sz="1100" baseline="0"/>
          </a:p>
          <a:p>
            <a:endParaRPr lang="pt-BR" sz="1100" baseline="0"/>
          </a:p>
        </xdr:txBody>
      </xdr:sp>
      <xdr:sp macro="" textlink="">
        <xdr:nvSpPr>
          <xdr:cNvPr id="30" name="CaixaDeTexto 29"/>
          <xdr:cNvSpPr txBox="1"/>
        </xdr:nvSpPr>
        <xdr:spPr>
          <a:xfrm>
            <a:off x="6405033" y="1095374"/>
            <a:ext cx="2766484" cy="2667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/>
              <a:t>250.000</a:t>
            </a:r>
            <a:r>
              <a:rPr lang="pt-BR" sz="1100" baseline="0"/>
              <a:t> Btu/h  = 63.041,100 Kcal/h</a:t>
            </a:r>
          </a:p>
          <a:p>
            <a:r>
              <a:rPr lang="pt-BR" sz="1100" baseline="0"/>
              <a:t>3,5 kgf/cm² = 35 mca</a:t>
            </a:r>
          </a:p>
          <a:p>
            <a:r>
              <a:rPr lang="pt-BR" sz="1100" baseline="0"/>
              <a:t>5,7 m³/h</a:t>
            </a:r>
          </a:p>
          <a:p>
            <a:r>
              <a:rPr lang="pt-BR" sz="1100" baseline="0"/>
              <a:t>16,3 m³/h</a:t>
            </a:r>
          </a:p>
          <a:p>
            <a:r>
              <a:rPr lang="pt-BR" sz="1100" baseline="0"/>
              <a:t>27,0 m³/h</a:t>
            </a:r>
          </a:p>
          <a:p>
            <a:r>
              <a:rPr lang="pt-BR" sz="1100"/>
              <a:t>2</a:t>
            </a:r>
            <a:r>
              <a:rPr lang="pt-BR" sz="1100" baseline="0"/>
              <a:t> polegadas BSP</a:t>
            </a:r>
          </a:p>
          <a:p>
            <a:r>
              <a:rPr lang="pt-BR" sz="1100" baseline="0"/>
              <a:t>2 polegadas BSP</a:t>
            </a:r>
          </a:p>
          <a:p>
            <a:r>
              <a:rPr lang="pt-BR" sz="1100" baseline="0"/>
              <a:t>1/2 polegada</a:t>
            </a:r>
          </a:p>
          <a:p>
            <a:r>
              <a:rPr lang="pt-BR" sz="1100" baseline="0"/>
              <a:t>de acordo com o dimensionamento</a:t>
            </a:r>
          </a:p>
          <a:p>
            <a:r>
              <a:rPr lang="pt-BR" sz="1100" baseline="0"/>
              <a:t>1 Ano</a:t>
            </a:r>
          </a:p>
          <a:p>
            <a:r>
              <a:rPr lang="pt-BR" sz="1100"/>
              <a:t>715 mm</a:t>
            </a:r>
          </a:p>
          <a:p>
            <a:r>
              <a:rPr lang="pt-BR" sz="1100"/>
              <a:t> 585 mm</a:t>
            </a:r>
          </a:p>
          <a:p>
            <a:r>
              <a:rPr lang="pt-BR" sz="1100" baseline="0"/>
              <a:t>828 mm</a:t>
            </a:r>
            <a:endParaRPr lang="pt-BR" sz="1100"/>
          </a:p>
        </xdr:txBody>
      </xdr:sp>
    </xdr:grpSp>
    <xdr:clientData/>
  </xdr:twoCellAnchor>
  <xdr:twoCellAnchor>
    <xdr:from>
      <xdr:col>26</xdr:col>
      <xdr:colOff>9525</xdr:colOff>
      <xdr:row>32</xdr:row>
      <xdr:rowOff>85725</xdr:rowOff>
    </xdr:from>
    <xdr:to>
      <xdr:col>46</xdr:col>
      <xdr:colOff>92372</xdr:colOff>
      <xdr:row>36</xdr:row>
      <xdr:rowOff>22225</xdr:rowOff>
    </xdr:to>
    <xdr:grpSp>
      <xdr:nvGrpSpPr>
        <xdr:cNvPr id="31" name="Grupo 30"/>
        <xdr:cNvGrpSpPr/>
      </xdr:nvGrpSpPr>
      <xdr:grpSpPr>
        <a:xfrm>
          <a:off x="4000500" y="4352925"/>
          <a:ext cx="3664247" cy="469900"/>
          <a:chOff x="2105026" y="9525000"/>
          <a:chExt cx="2705099" cy="457200"/>
        </a:xfrm>
      </xdr:grpSpPr>
      <xdr:sp macro="" textlink="">
        <xdr:nvSpPr>
          <xdr:cNvPr id="32" name="Retângulo de cantos arredondados 31"/>
          <xdr:cNvSpPr/>
        </xdr:nvSpPr>
        <xdr:spPr>
          <a:xfrm>
            <a:off x="2105026" y="9525000"/>
            <a:ext cx="2705099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3" name="CaixaDeTexto 32"/>
          <xdr:cNvSpPr txBox="1"/>
        </xdr:nvSpPr>
        <xdr:spPr>
          <a:xfrm>
            <a:off x="2847699" y="9620250"/>
            <a:ext cx="1493631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DADOS DA PISCINA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57</xdr:col>
      <xdr:colOff>140758</xdr:colOff>
      <xdr:row>33</xdr:row>
      <xdr:rowOff>0</xdr:rowOff>
    </xdr:from>
    <xdr:to>
      <xdr:col>64</xdr:col>
      <xdr:colOff>7408</xdr:colOff>
      <xdr:row>36</xdr:row>
      <xdr:rowOff>69850</xdr:rowOff>
    </xdr:to>
    <xdr:grpSp>
      <xdr:nvGrpSpPr>
        <xdr:cNvPr id="34" name="Grupo 33"/>
        <xdr:cNvGrpSpPr/>
      </xdr:nvGrpSpPr>
      <xdr:grpSpPr>
        <a:xfrm>
          <a:off x="9665758" y="4400550"/>
          <a:ext cx="1000125" cy="469900"/>
          <a:chOff x="2463385" y="9553575"/>
          <a:chExt cx="2705099" cy="457200"/>
        </a:xfrm>
      </xdr:grpSpPr>
      <xdr:sp macro="" textlink="">
        <xdr:nvSpPr>
          <xdr:cNvPr id="35" name="Retângulo de cantos arredondados 34"/>
          <xdr:cNvSpPr/>
        </xdr:nvSpPr>
        <xdr:spPr>
          <a:xfrm>
            <a:off x="2463385" y="9553575"/>
            <a:ext cx="2705099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6" name="CaixaDeTexto 35"/>
          <xdr:cNvSpPr txBox="1"/>
        </xdr:nvSpPr>
        <xdr:spPr>
          <a:xfrm>
            <a:off x="2677691" y="9648825"/>
            <a:ext cx="219075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 baseline="0"/>
              <a:t>VOLUME M³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51</xdr:col>
      <xdr:colOff>57150</xdr:colOff>
      <xdr:row>33</xdr:row>
      <xdr:rowOff>7</xdr:rowOff>
    </xdr:from>
    <xdr:to>
      <xdr:col>57</xdr:col>
      <xdr:colOff>35983</xdr:colOff>
      <xdr:row>36</xdr:row>
      <xdr:rowOff>69857</xdr:rowOff>
    </xdr:to>
    <xdr:grpSp>
      <xdr:nvGrpSpPr>
        <xdr:cNvPr id="37" name="Grupo 36"/>
        <xdr:cNvGrpSpPr/>
      </xdr:nvGrpSpPr>
      <xdr:grpSpPr>
        <a:xfrm>
          <a:off x="8372475" y="4400557"/>
          <a:ext cx="1207558" cy="469900"/>
          <a:chOff x="2286003" y="9534531"/>
          <a:chExt cx="2705100" cy="457200"/>
        </a:xfrm>
      </xdr:grpSpPr>
      <xdr:sp macro="" textlink="">
        <xdr:nvSpPr>
          <xdr:cNvPr id="38" name="Retângulo de cantos arredondados 37"/>
          <xdr:cNvSpPr/>
        </xdr:nvSpPr>
        <xdr:spPr>
          <a:xfrm>
            <a:off x="2286003" y="9534531"/>
            <a:ext cx="2705100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9" name="CaixaDeTexto 38"/>
          <xdr:cNvSpPr txBox="1"/>
        </xdr:nvSpPr>
        <xdr:spPr>
          <a:xfrm>
            <a:off x="2588998" y="9629775"/>
            <a:ext cx="219075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 baseline="0"/>
              <a:t>ÁREA M²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51</xdr:col>
      <xdr:colOff>76201</xdr:colOff>
      <xdr:row>40</xdr:row>
      <xdr:rowOff>76200</xdr:rowOff>
    </xdr:from>
    <xdr:to>
      <xdr:col>67</xdr:col>
      <xdr:colOff>9526</xdr:colOff>
      <xdr:row>43</xdr:row>
      <xdr:rowOff>31750</xdr:rowOff>
    </xdr:to>
    <xdr:grpSp>
      <xdr:nvGrpSpPr>
        <xdr:cNvPr id="40" name="Grupo 39"/>
        <xdr:cNvGrpSpPr/>
      </xdr:nvGrpSpPr>
      <xdr:grpSpPr>
        <a:xfrm>
          <a:off x="8391526" y="5476875"/>
          <a:ext cx="3495675" cy="355600"/>
          <a:chOff x="10487025" y="5905500"/>
          <a:chExt cx="2247900" cy="342900"/>
        </a:xfrm>
      </xdr:grpSpPr>
      <xdr:sp macro="" textlink="">
        <xdr:nvSpPr>
          <xdr:cNvPr id="41" name="Retângulo de cantos arredondados 40"/>
          <xdr:cNvSpPr/>
        </xdr:nvSpPr>
        <xdr:spPr>
          <a:xfrm>
            <a:off x="10487025" y="5905500"/>
            <a:ext cx="2181226" cy="3429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2" name="CaixaDeTexto 41"/>
          <xdr:cNvSpPr txBox="1"/>
        </xdr:nvSpPr>
        <xdr:spPr>
          <a:xfrm>
            <a:off x="10540986" y="5972175"/>
            <a:ext cx="219393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100" b="1" baseline="0"/>
              <a:t>Nº De Horas para 1º Aquecimento e Manutenção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 editAs="oneCell">
    <xdr:from>
      <xdr:col>3</xdr:col>
      <xdr:colOff>27213</xdr:colOff>
      <xdr:row>33</xdr:row>
      <xdr:rowOff>77561</xdr:rowOff>
    </xdr:from>
    <xdr:to>
      <xdr:col>23</xdr:col>
      <xdr:colOff>20567</xdr:colOff>
      <xdr:row>51</xdr:row>
      <xdr:rowOff>48382</xdr:rowOff>
    </xdr:to>
    <xdr:pic>
      <xdr:nvPicPr>
        <xdr:cNvPr id="43" name="Imagem 42" descr="http://t2.gstatic.com/images?q=tbn:ANd9GcS_Y8IDXy9DNZb2WogrjBasE2h4eiLXfyBEIOgykNeyR--7JXWR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963" y="4478111"/>
          <a:ext cx="3241379" cy="2599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58</xdr:row>
      <xdr:rowOff>38100</xdr:rowOff>
    </xdr:from>
    <xdr:to>
      <xdr:col>53</xdr:col>
      <xdr:colOff>133350</xdr:colOff>
      <xdr:row>61</xdr:row>
      <xdr:rowOff>107950</xdr:rowOff>
    </xdr:to>
    <xdr:grpSp>
      <xdr:nvGrpSpPr>
        <xdr:cNvPr id="44" name="Grupo 43"/>
        <xdr:cNvGrpSpPr/>
      </xdr:nvGrpSpPr>
      <xdr:grpSpPr>
        <a:xfrm>
          <a:off x="285750" y="8001000"/>
          <a:ext cx="8467725" cy="469900"/>
          <a:chOff x="704850" y="7572375"/>
          <a:chExt cx="9314392" cy="457200"/>
        </a:xfrm>
      </xdr:grpSpPr>
      <xdr:sp macro="" textlink="">
        <xdr:nvSpPr>
          <xdr:cNvPr id="45" name="Retângulo de cantos arredondados 44"/>
          <xdr:cNvSpPr/>
        </xdr:nvSpPr>
        <xdr:spPr>
          <a:xfrm>
            <a:off x="704850" y="757237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6" name="CaixaDeTexto 45"/>
          <xdr:cNvSpPr txBox="1"/>
        </xdr:nvSpPr>
        <xdr:spPr>
          <a:xfrm>
            <a:off x="847725" y="7605032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A)</a:t>
            </a:r>
            <a:r>
              <a:rPr lang="pt-BR" sz="1400" b="1" baseline="0"/>
              <a:t>  Quantidade de HTR 250 para atender ao volume e temperatura informada em  </a:t>
            </a:r>
            <a:r>
              <a:rPr lang="pt-BR" sz="1400" b="1" baseline="0">
                <a:solidFill>
                  <a:srgbClr val="FF0000"/>
                </a:solidFill>
              </a:rPr>
              <a:t>24 ; 36 ; 48 horas</a:t>
            </a:r>
            <a:r>
              <a:rPr lang="pt-BR" sz="1400" b="1" baseline="0"/>
              <a:t>: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12</xdr:col>
      <xdr:colOff>0</xdr:colOff>
      <xdr:row>62</xdr:row>
      <xdr:rowOff>85724</xdr:rowOff>
    </xdr:from>
    <xdr:to>
      <xdr:col>41</xdr:col>
      <xdr:colOff>134408</xdr:colOff>
      <xdr:row>65</xdr:row>
      <xdr:rowOff>38100</xdr:rowOff>
    </xdr:to>
    <xdr:grpSp>
      <xdr:nvGrpSpPr>
        <xdr:cNvPr id="47" name="Grupo 46"/>
        <xdr:cNvGrpSpPr/>
      </xdr:nvGrpSpPr>
      <xdr:grpSpPr>
        <a:xfrm>
          <a:off x="1647825" y="8582024"/>
          <a:ext cx="5201708" cy="476251"/>
          <a:chOff x="1857375" y="9267825"/>
          <a:chExt cx="9314392" cy="457200"/>
        </a:xfrm>
      </xdr:grpSpPr>
      <xdr:sp macro="" textlink="">
        <xdr:nvSpPr>
          <xdr:cNvPr id="48" name="Retângulo de cantos arredondados 47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9" name="CaixaDeTexto 48"/>
          <xdr:cNvSpPr txBox="1"/>
        </xdr:nvSpPr>
        <xdr:spPr>
          <a:xfrm>
            <a:off x="1857375" y="93249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Mastertemp HTR 250.000 BTUs/h - 84% efic = 210.000 BTUs/h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3</xdr:col>
      <xdr:colOff>0</xdr:colOff>
      <xdr:row>66</xdr:row>
      <xdr:rowOff>0</xdr:rowOff>
    </xdr:from>
    <xdr:to>
      <xdr:col>53</xdr:col>
      <xdr:colOff>161925</xdr:colOff>
      <xdr:row>68</xdr:row>
      <xdr:rowOff>66675</xdr:rowOff>
    </xdr:to>
    <xdr:grpSp>
      <xdr:nvGrpSpPr>
        <xdr:cNvPr id="50" name="Grupo 49"/>
        <xdr:cNvGrpSpPr/>
      </xdr:nvGrpSpPr>
      <xdr:grpSpPr>
        <a:xfrm>
          <a:off x="285750" y="9210675"/>
          <a:ext cx="8496300" cy="447675"/>
          <a:chOff x="1829512" y="9267825"/>
          <a:chExt cx="9342255" cy="457200"/>
        </a:xfrm>
      </xdr:grpSpPr>
      <xdr:sp macro="" textlink="">
        <xdr:nvSpPr>
          <xdr:cNvPr id="51" name="Retângulo de cantos arredondados 50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2" name="CaixaDeTexto 51"/>
          <xdr:cNvSpPr txBox="1"/>
        </xdr:nvSpPr>
        <xdr:spPr>
          <a:xfrm>
            <a:off x="1829512" y="9305519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B)</a:t>
            </a:r>
            <a:r>
              <a:rPr lang="pt-BR" sz="1400" b="1" baseline="0"/>
              <a:t>  Tempo Gasto em horas para o primeiro aquecimento em função da hora selecionada.</a:t>
            </a:r>
            <a:endParaRPr lang="pt-BR" sz="1400" b="1"/>
          </a:p>
        </xdr:txBody>
      </xdr:sp>
    </xdr:grpSp>
    <xdr:clientData/>
  </xdr:twoCellAnchor>
  <xdr:twoCellAnchor>
    <xdr:from>
      <xdr:col>12</xdr:col>
      <xdr:colOff>0</xdr:colOff>
      <xdr:row>69</xdr:row>
      <xdr:rowOff>0</xdr:rowOff>
    </xdr:from>
    <xdr:to>
      <xdr:col>16</xdr:col>
      <xdr:colOff>131232</xdr:colOff>
      <xdr:row>71</xdr:row>
      <xdr:rowOff>22225</xdr:rowOff>
    </xdr:to>
    <xdr:grpSp>
      <xdr:nvGrpSpPr>
        <xdr:cNvPr id="53" name="Grupo 52"/>
        <xdr:cNvGrpSpPr/>
      </xdr:nvGrpSpPr>
      <xdr:grpSpPr>
        <a:xfrm>
          <a:off x="1647825" y="9791700"/>
          <a:ext cx="826557" cy="412750"/>
          <a:chOff x="1857375" y="9267825"/>
          <a:chExt cx="9314392" cy="457200"/>
        </a:xfrm>
      </xdr:grpSpPr>
      <xdr:sp macro="" textlink="">
        <xdr:nvSpPr>
          <xdr:cNvPr id="54" name="Retângulo de cantos arredondados 53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CaixaDeTexto 54"/>
          <xdr:cNvSpPr txBox="1"/>
        </xdr:nvSpPr>
        <xdr:spPr>
          <a:xfrm>
            <a:off x="1857375" y="93249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Horas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3</xdr:col>
      <xdr:colOff>0</xdr:colOff>
      <xdr:row>72</xdr:row>
      <xdr:rowOff>0</xdr:rowOff>
    </xdr:from>
    <xdr:to>
      <xdr:col>53</xdr:col>
      <xdr:colOff>209550</xdr:colOff>
      <xdr:row>74</xdr:row>
      <xdr:rowOff>66675</xdr:rowOff>
    </xdr:to>
    <xdr:grpSp>
      <xdr:nvGrpSpPr>
        <xdr:cNvPr id="56" name="Grupo 55"/>
        <xdr:cNvGrpSpPr/>
      </xdr:nvGrpSpPr>
      <xdr:grpSpPr>
        <a:xfrm>
          <a:off x="285750" y="10372725"/>
          <a:ext cx="8543925" cy="447675"/>
          <a:chOff x="1829512" y="9267825"/>
          <a:chExt cx="9342255" cy="457200"/>
        </a:xfrm>
      </xdr:grpSpPr>
      <xdr:sp macro="" textlink="">
        <xdr:nvSpPr>
          <xdr:cNvPr id="57" name="Retângulo de cantos arredondados 56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8" name="CaixaDeTexto 57"/>
          <xdr:cNvSpPr txBox="1"/>
        </xdr:nvSpPr>
        <xdr:spPr>
          <a:xfrm>
            <a:off x="1829512" y="9305519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C)</a:t>
            </a:r>
            <a:r>
              <a:rPr lang="pt-BR" sz="1400" b="1" baseline="0"/>
              <a:t>  Tempo Gasto em horas  para a manutenção  da temperatura em função da hora selecionada.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12</xdr:col>
      <xdr:colOff>0</xdr:colOff>
      <xdr:row>75</xdr:row>
      <xdr:rowOff>0</xdr:rowOff>
    </xdr:from>
    <xdr:to>
      <xdr:col>16</xdr:col>
      <xdr:colOff>131232</xdr:colOff>
      <xdr:row>77</xdr:row>
      <xdr:rowOff>22225</xdr:rowOff>
    </xdr:to>
    <xdr:grpSp>
      <xdr:nvGrpSpPr>
        <xdr:cNvPr id="59" name="Grupo 58"/>
        <xdr:cNvGrpSpPr/>
      </xdr:nvGrpSpPr>
      <xdr:grpSpPr>
        <a:xfrm>
          <a:off x="1647825" y="10953750"/>
          <a:ext cx="826557" cy="412750"/>
          <a:chOff x="1857375" y="9267825"/>
          <a:chExt cx="9314392" cy="457200"/>
        </a:xfrm>
      </xdr:grpSpPr>
      <xdr:sp macro="" textlink="">
        <xdr:nvSpPr>
          <xdr:cNvPr id="60" name="Retângulo de cantos arredondados 59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61" name="CaixaDeTexto 60"/>
          <xdr:cNvSpPr txBox="1"/>
        </xdr:nvSpPr>
        <xdr:spPr>
          <a:xfrm>
            <a:off x="1857375" y="93249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Horas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3</xdr:col>
      <xdr:colOff>0</xdr:colOff>
      <xdr:row>78</xdr:row>
      <xdr:rowOff>0</xdr:rowOff>
    </xdr:from>
    <xdr:to>
      <xdr:col>53</xdr:col>
      <xdr:colOff>200025</xdr:colOff>
      <xdr:row>80</xdr:row>
      <xdr:rowOff>76200</xdr:rowOff>
    </xdr:to>
    <xdr:grpSp>
      <xdr:nvGrpSpPr>
        <xdr:cNvPr id="62" name="Grupo 61"/>
        <xdr:cNvGrpSpPr/>
      </xdr:nvGrpSpPr>
      <xdr:grpSpPr>
        <a:xfrm>
          <a:off x="285750" y="11534775"/>
          <a:ext cx="8534400" cy="457200"/>
          <a:chOff x="714375" y="12068175"/>
          <a:chExt cx="9314392" cy="457200"/>
        </a:xfrm>
      </xdr:grpSpPr>
      <xdr:sp macro="" textlink="">
        <xdr:nvSpPr>
          <xdr:cNvPr id="63" name="Retângulo de cantos arredondados 62"/>
          <xdr:cNvSpPr/>
        </xdr:nvSpPr>
        <xdr:spPr>
          <a:xfrm>
            <a:off x="714375" y="12068175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64" name="CaixaDeTexto 63"/>
          <xdr:cNvSpPr txBox="1"/>
        </xdr:nvSpPr>
        <xdr:spPr>
          <a:xfrm>
            <a:off x="714375" y="12068175"/>
            <a:ext cx="9066742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D)</a:t>
            </a:r>
            <a:r>
              <a:rPr lang="pt-BR" sz="1400" b="1" baseline="0"/>
              <a:t> Consumo médio de gás  para o aquecimento inicial: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12</xdr:col>
      <xdr:colOff>0</xdr:colOff>
      <xdr:row>81</xdr:row>
      <xdr:rowOff>0</xdr:rowOff>
    </xdr:from>
    <xdr:to>
      <xdr:col>20</xdr:col>
      <xdr:colOff>71967</xdr:colOff>
      <xdr:row>83</xdr:row>
      <xdr:rowOff>22224</xdr:rowOff>
    </xdr:to>
    <xdr:grpSp>
      <xdr:nvGrpSpPr>
        <xdr:cNvPr id="65" name="Grupo 64"/>
        <xdr:cNvGrpSpPr/>
      </xdr:nvGrpSpPr>
      <xdr:grpSpPr>
        <a:xfrm>
          <a:off x="1647825" y="12115800"/>
          <a:ext cx="1500717" cy="412749"/>
          <a:chOff x="1857375" y="9267825"/>
          <a:chExt cx="9314392" cy="457200"/>
        </a:xfrm>
      </xdr:grpSpPr>
      <xdr:sp macro="" textlink="">
        <xdr:nvSpPr>
          <xdr:cNvPr id="66" name="Retângulo de cantos arredondados 65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67" name="CaixaDeTexto 66"/>
          <xdr:cNvSpPr txBox="1"/>
        </xdr:nvSpPr>
        <xdr:spPr>
          <a:xfrm>
            <a:off x="1939439" y="9289806"/>
            <a:ext cx="9066741" cy="3683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m³/h de G.N. 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42</xdr:col>
      <xdr:colOff>0</xdr:colOff>
      <xdr:row>81</xdr:row>
      <xdr:rowOff>0</xdr:rowOff>
    </xdr:from>
    <xdr:to>
      <xdr:col>50</xdr:col>
      <xdr:colOff>121708</xdr:colOff>
      <xdr:row>83</xdr:row>
      <xdr:rowOff>22224</xdr:rowOff>
    </xdr:to>
    <xdr:grpSp>
      <xdr:nvGrpSpPr>
        <xdr:cNvPr id="71" name="Grupo 70"/>
        <xdr:cNvGrpSpPr/>
      </xdr:nvGrpSpPr>
      <xdr:grpSpPr>
        <a:xfrm>
          <a:off x="6896100" y="12115800"/>
          <a:ext cx="1407583" cy="412749"/>
          <a:chOff x="1857375" y="9267825"/>
          <a:chExt cx="9314392" cy="457200"/>
        </a:xfrm>
      </xdr:grpSpPr>
      <xdr:sp macro="" textlink="">
        <xdr:nvSpPr>
          <xdr:cNvPr id="72" name="Retângulo de cantos arredondados 71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3" name="CaixaDeTexto 72"/>
          <xdr:cNvSpPr txBox="1"/>
        </xdr:nvSpPr>
        <xdr:spPr>
          <a:xfrm>
            <a:off x="1939438" y="9289806"/>
            <a:ext cx="9066743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Kg/h de G.L.P.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3</xdr:col>
      <xdr:colOff>0</xdr:colOff>
      <xdr:row>84</xdr:row>
      <xdr:rowOff>0</xdr:rowOff>
    </xdr:from>
    <xdr:to>
      <xdr:col>53</xdr:col>
      <xdr:colOff>190500</xdr:colOff>
      <xdr:row>86</xdr:row>
      <xdr:rowOff>76200</xdr:rowOff>
    </xdr:to>
    <xdr:grpSp>
      <xdr:nvGrpSpPr>
        <xdr:cNvPr id="74" name="Grupo 73"/>
        <xdr:cNvGrpSpPr/>
      </xdr:nvGrpSpPr>
      <xdr:grpSpPr>
        <a:xfrm>
          <a:off x="285750" y="12696825"/>
          <a:ext cx="8524875" cy="457200"/>
          <a:chOff x="190500" y="15970250"/>
          <a:chExt cx="9314392" cy="457200"/>
        </a:xfrm>
      </xdr:grpSpPr>
      <xdr:sp macro="" textlink="">
        <xdr:nvSpPr>
          <xdr:cNvPr id="75" name="Retângulo de cantos arredondados 74"/>
          <xdr:cNvSpPr/>
        </xdr:nvSpPr>
        <xdr:spPr>
          <a:xfrm>
            <a:off x="190500" y="15970250"/>
            <a:ext cx="9314392" cy="457200"/>
          </a:xfrm>
          <a:prstGeom prst="roundRect">
            <a:avLst/>
          </a:prstGeom>
          <a:solidFill>
            <a:schemeClr val="accent1">
              <a:alpha val="2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6" name="CaixaDeTexto 75"/>
          <xdr:cNvSpPr txBox="1"/>
        </xdr:nvSpPr>
        <xdr:spPr>
          <a:xfrm>
            <a:off x="190500" y="15970250"/>
            <a:ext cx="9066743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/>
              <a:t>E)</a:t>
            </a:r>
            <a:r>
              <a:rPr lang="pt-BR" sz="1400" b="1" baseline="0"/>
              <a:t> Consumo médio de gás para a manutenção da temperatura desejada:</a:t>
            </a:r>
          </a:p>
          <a:p>
            <a:endParaRPr lang="pt-BR" sz="1400" b="1" baseline="0"/>
          </a:p>
          <a:p>
            <a:endParaRPr lang="pt-BR" sz="1400" b="1"/>
          </a:p>
        </xdr:txBody>
      </xdr:sp>
    </xdr:grpSp>
    <xdr:clientData/>
  </xdr:twoCellAnchor>
  <xdr:twoCellAnchor>
    <xdr:from>
      <xdr:col>12</xdr:col>
      <xdr:colOff>0</xdr:colOff>
      <xdr:row>87</xdr:row>
      <xdr:rowOff>0</xdr:rowOff>
    </xdr:from>
    <xdr:to>
      <xdr:col>20</xdr:col>
      <xdr:colOff>71967</xdr:colOff>
      <xdr:row>89</xdr:row>
      <xdr:rowOff>22224</xdr:rowOff>
    </xdr:to>
    <xdr:grpSp>
      <xdr:nvGrpSpPr>
        <xdr:cNvPr id="77" name="Grupo 76"/>
        <xdr:cNvGrpSpPr/>
      </xdr:nvGrpSpPr>
      <xdr:grpSpPr>
        <a:xfrm>
          <a:off x="1647825" y="13277850"/>
          <a:ext cx="1500717" cy="412749"/>
          <a:chOff x="1857375" y="9267825"/>
          <a:chExt cx="9314392" cy="457200"/>
        </a:xfrm>
      </xdr:grpSpPr>
      <xdr:sp macro="" textlink="">
        <xdr:nvSpPr>
          <xdr:cNvPr id="78" name="Retângulo de cantos arredondados 77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9" name="CaixaDeTexto 78"/>
          <xdr:cNvSpPr txBox="1"/>
        </xdr:nvSpPr>
        <xdr:spPr>
          <a:xfrm>
            <a:off x="1939439" y="9289806"/>
            <a:ext cx="9066741" cy="389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m³/h de G.N. </a:t>
            </a:r>
          </a:p>
          <a:p>
            <a:endParaRPr lang="pt-BR" sz="1400" b="1"/>
          </a:p>
        </xdr:txBody>
      </xdr:sp>
    </xdr:grpSp>
    <xdr:clientData/>
  </xdr:twoCellAnchor>
  <xdr:twoCellAnchor>
    <xdr:from>
      <xdr:col>42</xdr:col>
      <xdr:colOff>0</xdr:colOff>
      <xdr:row>87</xdr:row>
      <xdr:rowOff>0</xdr:rowOff>
    </xdr:from>
    <xdr:to>
      <xdr:col>50</xdr:col>
      <xdr:colOff>121708</xdr:colOff>
      <xdr:row>89</xdr:row>
      <xdr:rowOff>22224</xdr:rowOff>
    </xdr:to>
    <xdr:grpSp>
      <xdr:nvGrpSpPr>
        <xdr:cNvPr id="80" name="Grupo 79"/>
        <xdr:cNvGrpSpPr/>
      </xdr:nvGrpSpPr>
      <xdr:grpSpPr>
        <a:xfrm>
          <a:off x="6896100" y="13277850"/>
          <a:ext cx="1407583" cy="412749"/>
          <a:chOff x="1857375" y="9267825"/>
          <a:chExt cx="9314392" cy="457200"/>
        </a:xfrm>
      </xdr:grpSpPr>
      <xdr:sp macro="" textlink="">
        <xdr:nvSpPr>
          <xdr:cNvPr id="81" name="Retângulo de cantos arredondados 80"/>
          <xdr:cNvSpPr/>
        </xdr:nvSpPr>
        <xdr:spPr>
          <a:xfrm>
            <a:off x="1857375" y="9267825"/>
            <a:ext cx="9314392" cy="457200"/>
          </a:xfrm>
          <a:prstGeom prst="roundRect">
            <a:avLst/>
          </a:prstGeom>
          <a:solidFill>
            <a:srgbClr val="FFFF00">
              <a:alpha val="27000"/>
            </a:srgb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82" name="CaixaDeTexto 81"/>
          <xdr:cNvSpPr txBox="1"/>
        </xdr:nvSpPr>
        <xdr:spPr>
          <a:xfrm>
            <a:off x="1939436" y="9289806"/>
            <a:ext cx="9066740" cy="3472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1400" b="1" baseline="0"/>
              <a:t>Kg/h de G.L.P.</a:t>
            </a:r>
          </a:p>
          <a:p>
            <a:endParaRPr lang="pt-BR" sz="14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E1:BM89"/>
  <sheetViews>
    <sheetView topLeftCell="A60" zoomScale="90" zoomScaleNormal="90" workbookViewId="0">
      <selection activeCell="AT55" sqref="AT55:AX56"/>
    </sheetView>
  </sheetViews>
  <sheetFormatPr defaultRowHeight="15"/>
  <cols>
    <col min="1" max="12" width="2.140625" customWidth="1"/>
    <col min="13" max="13" width="2.7109375" customWidth="1"/>
    <col min="14" max="14" width="2.140625" customWidth="1"/>
    <col min="15" max="15" width="1.85546875" customWidth="1"/>
    <col min="16" max="17" width="2.140625" customWidth="1"/>
    <col min="18" max="18" width="3.28515625" customWidth="1"/>
    <col min="19" max="19" width="4.42578125" customWidth="1"/>
    <col min="20" max="26" width="2.140625" customWidth="1"/>
    <col min="27" max="49" width="2.7109375" customWidth="1"/>
    <col min="50" max="50" width="3" customWidth="1"/>
    <col min="51" max="51" width="4.140625" customWidth="1"/>
    <col min="52" max="52" width="3.85546875" customWidth="1"/>
    <col min="53" max="53" width="3.42578125" customWidth="1"/>
    <col min="54" max="62" width="2.7109375" customWidth="1"/>
    <col min="63" max="63" width="2.42578125" customWidth="1"/>
  </cols>
  <sheetData>
    <row r="1" spans="5:35" ht="10.5" customHeight="1">
      <c r="E1" s="2"/>
      <c r="F1" s="2"/>
      <c r="G1" s="2"/>
      <c r="H1" s="2"/>
    </row>
    <row r="2" spans="5:35" ht="10.5" customHeight="1">
      <c r="E2" s="2"/>
      <c r="F2" s="2"/>
      <c r="G2" s="2"/>
      <c r="H2" s="2"/>
    </row>
    <row r="3" spans="5:35" ht="10.5" customHeight="1">
      <c r="E3" s="9"/>
      <c r="F3" s="2"/>
      <c r="G3" s="2"/>
      <c r="H3" s="2"/>
      <c r="I3" s="5"/>
      <c r="J3" s="4"/>
    </row>
    <row r="4" spans="5:35" ht="10.5" customHeight="1">
      <c r="E4" s="2"/>
      <c r="F4" s="10"/>
      <c r="G4" s="2"/>
      <c r="H4" s="2"/>
      <c r="I4" s="6"/>
      <c r="J4" s="4"/>
    </row>
    <row r="5" spans="5:35" ht="10.5" customHeight="1">
      <c r="E5" s="2"/>
      <c r="F5" s="10"/>
      <c r="G5" s="2"/>
      <c r="H5" s="2"/>
      <c r="I5" s="6"/>
      <c r="J5" s="4"/>
    </row>
    <row r="6" spans="5:35" ht="10.5" customHeight="1">
      <c r="E6" s="2"/>
      <c r="F6" s="10"/>
      <c r="G6" s="2"/>
      <c r="H6" s="2"/>
      <c r="I6" s="6"/>
      <c r="J6" s="4"/>
    </row>
    <row r="7" spans="5:35" ht="10.5" customHeight="1">
      <c r="E7" s="2"/>
      <c r="F7" s="10"/>
      <c r="G7" s="2"/>
      <c r="H7" s="2"/>
      <c r="I7" s="6"/>
      <c r="J7" s="4"/>
    </row>
    <row r="8" spans="5:35" ht="10.5" customHeight="1">
      <c r="E8" s="2"/>
      <c r="F8" s="10"/>
      <c r="G8" s="2"/>
      <c r="H8" s="2"/>
      <c r="I8" s="6"/>
      <c r="J8" s="7"/>
    </row>
    <row r="9" spans="5:35" ht="10.5" customHeight="1">
      <c r="F9" s="1"/>
      <c r="H9" s="4"/>
      <c r="I9" s="6"/>
      <c r="J9" s="4"/>
      <c r="K9" s="3"/>
    </row>
    <row r="10" spans="5:35" ht="10.5" customHeight="1">
      <c r="F10" s="1"/>
      <c r="H10" s="4"/>
      <c r="I10" s="6"/>
      <c r="J10" s="4"/>
    </row>
    <row r="11" spans="5:35" ht="10.5" customHeight="1">
      <c r="F11" s="1"/>
      <c r="H11" s="4"/>
      <c r="I11" s="6"/>
      <c r="J11" s="4"/>
    </row>
    <row r="12" spans="5:35" ht="10.5" customHeight="1">
      <c r="F12" s="1"/>
      <c r="H12" s="4"/>
      <c r="I12" s="8"/>
      <c r="J12" s="4"/>
      <c r="AI12" s="11"/>
    </row>
    <row r="13" spans="5:35" ht="10.5" customHeight="1">
      <c r="F13" s="1"/>
      <c r="H13" s="4"/>
      <c r="I13" s="4"/>
      <c r="J13" s="4"/>
    </row>
    <row r="14" spans="5:35" ht="10.5" customHeight="1">
      <c r="F14" s="1"/>
    </row>
    <row r="15" spans="5:35" ht="10.5" customHeight="1"/>
    <row r="16" spans="5:35" ht="10.5" customHeight="1"/>
    <row r="17" ht="10.5" customHeight="1"/>
    <row r="18" ht="10.5" customHeight="1"/>
    <row r="19" ht="10.5" customHeight="1"/>
    <row r="20" ht="10.5" customHeight="1"/>
    <row r="21" ht="10.5" customHeight="1"/>
    <row r="22" ht="10.5" customHeight="1"/>
    <row r="23" ht="10.5" customHeight="1"/>
    <row r="24" ht="10.5" customHeight="1"/>
    <row r="25" ht="10.5" customHeight="1"/>
    <row r="26" ht="10.5" customHeight="1"/>
    <row r="27" ht="10.5" customHeight="1"/>
    <row r="28" ht="10.5" customHeight="1"/>
    <row r="29" ht="10.5" customHeight="1"/>
    <row r="30" ht="10.5" customHeight="1"/>
    <row r="31" ht="10.5" customHeight="1"/>
    <row r="32" ht="10.5" customHeight="1"/>
    <row r="33" spans="7:65" ht="10.5" customHeight="1">
      <c r="BL33" s="13">
        <f>(AT47+AT49)/2</f>
        <v>2</v>
      </c>
    </row>
    <row r="34" spans="7:65" ht="10.5" customHeight="1"/>
    <row r="35" spans="7:65" ht="10.5" customHeight="1"/>
    <row r="36" spans="7:65" ht="10.5" customHeight="1"/>
    <row r="37" spans="7:65" ht="10.5" customHeight="1">
      <c r="G37" s="28" t="s">
        <v>10</v>
      </c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</row>
    <row r="38" spans="7:65" ht="11.25" customHeight="1" thickBot="1">
      <c r="G38" s="15" t="s">
        <v>11</v>
      </c>
      <c r="I38" s="15" t="s">
        <v>14</v>
      </c>
      <c r="J38" s="15" t="s">
        <v>12</v>
      </c>
      <c r="K38" s="114">
        <f>32+(0)*1.8</f>
        <v>32</v>
      </c>
      <c r="L38" s="114"/>
      <c r="O38" s="15" t="s">
        <v>14</v>
      </c>
      <c r="P38" s="15" t="s">
        <v>12</v>
      </c>
      <c r="R38" s="29">
        <f>32+(AT51)*1.8</f>
        <v>68</v>
      </c>
      <c r="S38" s="29"/>
    </row>
    <row r="39" spans="7:65" ht="10.5" customHeight="1">
      <c r="I39" s="15" t="s">
        <v>15</v>
      </c>
      <c r="J39" s="15" t="s">
        <v>12</v>
      </c>
      <c r="K39" s="114">
        <f>32+(BJ46)*1.8</f>
        <v>35.6</v>
      </c>
      <c r="L39" s="114"/>
      <c r="O39" s="15" t="s">
        <v>15</v>
      </c>
      <c r="P39" s="15" t="s">
        <v>12</v>
      </c>
      <c r="R39" s="29">
        <f>32+(AT53)*1.8</f>
        <v>82.4</v>
      </c>
      <c r="S39" s="29"/>
      <c r="Z39" s="102" t="s">
        <v>33</v>
      </c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4"/>
      <c r="AT39" s="96">
        <v>50</v>
      </c>
      <c r="AU39" s="97"/>
      <c r="AV39" s="97"/>
      <c r="AW39" s="97"/>
      <c r="AX39" s="98"/>
      <c r="AZ39" s="87">
        <f>((AT39*AT41)+(AT43*AT45))</f>
        <v>1250</v>
      </c>
      <c r="BA39" s="88"/>
      <c r="BB39" s="88"/>
      <c r="BC39" s="88"/>
      <c r="BD39" s="89"/>
      <c r="BE39" s="12"/>
      <c r="BF39" s="78">
        <f>AZ39*BL33</f>
        <v>2500</v>
      </c>
      <c r="BG39" s="79"/>
      <c r="BH39" s="79"/>
      <c r="BI39" s="79"/>
      <c r="BJ39" s="79"/>
      <c r="BK39" s="80"/>
    </row>
    <row r="40" spans="7:65" ht="13.5" customHeight="1" thickBot="1">
      <c r="I40" s="114" t="s">
        <v>13</v>
      </c>
      <c r="J40" s="114"/>
      <c r="K40" s="115">
        <f>K39-K38</f>
        <v>3.6000000000000014</v>
      </c>
      <c r="L40" s="115"/>
      <c r="N40" s="117" t="s">
        <v>13</v>
      </c>
      <c r="O40" s="117"/>
      <c r="P40" s="117"/>
      <c r="R40" s="47">
        <f>R39-R38</f>
        <v>14.400000000000006</v>
      </c>
      <c r="S40" s="47"/>
      <c r="Z40" s="105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7"/>
      <c r="AT40" s="99"/>
      <c r="AU40" s="100"/>
      <c r="AV40" s="100"/>
      <c r="AW40" s="100"/>
      <c r="AX40" s="101"/>
      <c r="AZ40" s="90"/>
      <c r="BA40" s="91"/>
      <c r="BB40" s="91"/>
      <c r="BC40" s="91"/>
      <c r="BD40" s="92"/>
      <c r="BE40" s="12"/>
      <c r="BF40" s="81"/>
      <c r="BG40" s="82"/>
      <c r="BH40" s="82"/>
      <c r="BI40" s="82"/>
      <c r="BJ40" s="82"/>
      <c r="BK40" s="83"/>
    </row>
    <row r="41" spans="7:65" ht="10.5" customHeight="1" thickBot="1">
      <c r="Z41" s="30" t="s">
        <v>0</v>
      </c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2"/>
      <c r="AT41" s="96">
        <v>25</v>
      </c>
      <c r="AU41" s="97"/>
      <c r="AV41" s="97"/>
      <c r="AW41" s="97"/>
      <c r="AX41" s="98"/>
      <c r="AZ41" s="93"/>
      <c r="BA41" s="94"/>
      <c r="BB41" s="94"/>
      <c r="BC41" s="94"/>
      <c r="BD41" s="95"/>
      <c r="BE41" s="12"/>
      <c r="BF41" s="84"/>
      <c r="BG41" s="85"/>
      <c r="BH41" s="85"/>
      <c r="BI41" s="85"/>
      <c r="BJ41" s="85"/>
      <c r="BK41" s="86"/>
    </row>
    <row r="42" spans="7:65" ht="10.5" customHeight="1" thickBot="1">
      <c r="G42" s="15" t="s">
        <v>17</v>
      </c>
      <c r="I42" s="118">
        <f>BB50*0.264</f>
        <v>660</v>
      </c>
      <c r="J42" s="118"/>
      <c r="K42" s="118"/>
      <c r="L42" s="118"/>
      <c r="M42" s="119" t="s">
        <v>18</v>
      </c>
      <c r="N42" s="119"/>
      <c r="O42" s="119"/>
      <c r="P42" s="119"/>
      <c r="Q42" s="119"/>
      <c r="R42" s="119"/>
      <c r="S42" s="119"/>
      <c r="Z42" s="33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5"/>
      <c r="AT42" s="99"/>
      <c r="AU42" s="100"/>
      <c r="AV42" s="100"/>
      <c r="AW42" s="100"/>
      <c r="AX42" s="101"/>
    </row>
    <row r="43" spans="7:65" ht="10.5" customHeight="1">
      <c r="G43" s="15" t="s">
        <v>19</v>
      </c>
      <c r="I43" s="44">
        <f>I42*8.33</f>
        <v>5497.8</v>
      </c>
      <c r="J43" s="44"/>
      <c r="K43" s="44"/>
      <c r="L43" s="44"/>
      <c r="M43" s="119" t="s">
        <v>20</v>
      </c>
      <c r="N43" s="119"/>
      <c r="O43" s="119"/>
      <c r="P43" s="119"/>
      <c r="Q43" s="119"/>
      <c r="R43" s="119"/>
      <c r="S43" s="119"/>
      <c r="Z43" s="108" t="s">
        <v>1</v>
      </c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10"/>
      <c r="AT43" s="96">
        <v>0</v>
      </c>
      <c r="AU43" s="97"/>
      <c r="AV43" s="97"/>
      <c r="AW43" s="97"/>
      <c r="AX43" s="98"/>
    </row>
    <row r="44" spans="7:65" ht="10.5" customHeight="1" thickBot="1">
      <c r="G44" s="18" t="s">
        <v>21</v>
      </c>
      <c r="I44" s="42">
        <f>I43*R40</f>
        <v>79168.320000000036</v>
      </c>
      <c r="J44" s="42"/>
      <c r="K44" s="42"/>
      <c r="L44" s="42"/>
      <c r="M44" s="42"/>
      <c r="N44" s="42"/>
      <c r="O44" s="42"/>
      <c r="P44" s="46" t="s">
        <v>22</v>
      </c>
      <c r="Q44" s="46"/>
      <c r="R44" s="46"/>
      <c r="S44" s="46"/>
      <c r="Z44" s="111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3"/>
      <c r="AT44" s="99"/>
      <c r="AU44" s="100"/>
      <c r="AV44" s="100"/>
      <c r="AW44" s="100"/>
      <c r="AX44" s="101"/>
    </row>
    <row r="45" spans="7:65" ht="10.5" customHeight="1" thickBot="1">
      <c r="G45" s="18" t="s">
        <v>23</v>
      </c>
      <c r="I45" s="42">
        <f>I44/BB46</f>
        <v>3298.6800000000017</v>
      </c>
      <c r="J45" s="42"/>
      <c r="K45" s="42"/>
      <c r="L45" s="42"/>
      <c r="M45" s="42"/>
      <c r="N45" s="42"/>
      <c r="O45" s="42"/>
      <c r="P45" s="46" t="s">
        <v>24</v>
      </c>
      <c r="Q45" s="46"/>
      <c r="R45" s="46"/>
      <c r="S45" s="46"/>
      <c r="Z45" s="30" t="s">
        <v>2</v>
      </c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2"/>
      <c r="AT45" s="96">
        <v>0</v>
      </c>
      <c r="AU45" s="97"/>
      <c r="AV45" s="97"/>
      <c r="AW45" s="97"/>
      <c r="AX45" s="98"/>
    </row>
    <row r="46" spans="7:65" ht="10.5" customHeight="1" thickBot="1">
      <c r="G46" s="18" t="s">
        <v>25</v>
      </c>
      <c r="I46" s="42" t="s">
        <v>26</v>
      </c>
      <c r="J46" s="42"/>
      <c r="K46" s="42"/>
      <c r="L46" s="42"/>
      <c r="M46" s="42"/>
      <c r="N46" s="43">
        <f>400*0.84</f>
        <v>336</v>
      </c>
      <c r="O46" s="43"/>
      <c r="P46" s="43"/>
      <c r="Q46" s="43"/>
      <c r="R46" s="43"/>
      <c r="S46" s="43"/>
      <c r="Z46" s="33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5"/>
      <c r="AT46" s="99"/>
      <c r="AU46" s="100"/>
      <c r="AV46" s="100"/>
      <c r="AW46" s="100"/>
      <c r="AX46" s="101"/>
      <c r="AY46" s="54" t="s">
        <v>8</v>
      </c>
      <c r="AZ46" s="55"/>
      <c r="BA46" s="56"/>
      <c r="BB46" s="69">
        <v>24</v>
      </c>
      <c r="BC46" s="70"/>
      <c r="BD46" s="70"/>
      <c r="BE46" s="70"/>
      <c r="BF46" s="70"/>
      <c r="BG46" s="70"/>
      <c r="BH46" s="71"/>
      <c r="BJ46" s="69">
        <v>2</v>
      </c>
      <c r="BK46" s="71"/>
      <c r="BL46" s="48" t="s">
        <v>7</v>
      </c>
      <c r="BM46" s="49"/>
    </row>
    <row r="47" spans="7:65" ht="11.25" customHeight="1">
      <c r="G47" s="18" t="s">
        <v>27</v>
      </c>
      <c r="I47" s="44" t="s">
        <v>28</v>
      </c>
      <c r="J47" s="44"/>
      <c r="K47" s="44"/>
      <c r="L47" s="44"/>
      <c r="M47" s="44"/>
      <c r="N47" s="44"/>
      <c r="O47" s="44"/>
      <c r="P47" s="44"/>
      <c r="Q47" s="44">
        <f>I45/N46</f>
        <v>9.8175000000000043</v>
      </c>
      <c r="R47" s="44"/>
      <c r="S47" s="44"/>
      <c r="Z47" s="30" t="s">
        <v>3</v>
      </c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2"/>
      <c r="AT47" s="96">
        <v>2</v>
      </c>
      <c r="AU47" s="97"/>
      <c r="AV47" s="97"/>
      <c r="AW47" s="97"/>
      <c r="AX47" s="98"/>
      <c r="AY47" s="57"/>
      <c r="AZ47" s="58"/>
      <c r="BA47" s="59"/>
      <c r="BB47" s="72"/>
      <c r="BC47" s="73"/>
      <c r="BD47" s="73"/>
      <c r="BE47" s="73"/>
      <c r="BF47" s="73"/>
      <c r="BG47" s="73"/>
      <c r="BH47" s="74"/>
      <c r="BJ47" s="72"/>
      <c r="BK47" s="74"/>
      <c r="BL47" s="50"/>
      <c r="BM47" s="51"/>
    </row>
    <row r="48" spans="7:65" ht="15" customHeight="1" thickBot="1">
      <c r="G48" s="18" t="s">
        <v>29</v>
      </c>
      <c r="I48" s="116">
        <f>N46*G64</f>
        <v>3360</v>
      </c>
      <c r="J48" s="116"/>
      <c r="K48" s="116"/>
      <c r="L48" s="116"/>
      <c r="M48" s="116"/>
      <c r="N48" s="19"/>
      <c r="O48" s="45">
        <f>I44/I48</f>
        <v>23.562000000000012</v>
      </c>
      <c r="P48" s="45"/>
      <c r="Q48" s="45" t="s">
        <v>31</v>
      </c>
      <c r="R48" s="45"/>
      <c r="S48" s="45"/>
      <c r="Z48" s="33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5"/>
      <c r="AT48" s="99"/>
      <c r="AU48" s="100"/>
      <c r="AV48" s="100"/>
      <c r="AW48" s="100"/>
      <c r="AX48" s="101"/>
      <c r="AY48" s="60"/>
      <c r="AZ48" s="61"/>
      <c r="BA48" s="62"/>
      <c r="BB48" s="75"/>
      <c r="BC48" s="76"/>
      <c r="BD48" s="76"/>
      <c r="BE48" s="76"/>
      <c r="BF48" s="76"/>
      <c r="BG48" s="76"/>
      <c r="BH48" s="77"/>
      <c r="BJ48" s="75"/>
      <c r="BK48" s="77"/>
      <c r="BL48" s="52"/>
      <c r="BM48" s="53"/>
    </row>
    <row r="49" spans="7:64" ht="10.5" customHeight="1" thickBot="1">
      <c r="G49" s="18" t="s">
        <v>30</v>
      </c>
      <c r="I49" s="116">
        <f>I43*K40</f>
        <v>19792.080000000009</v>
      </c>
      <c r="J49" s="116"/>
      <c r="K49" s="116"/>
      <c r="L49" s="116"/>
      <c r="M49" s="116"/>
      <c r="O49" s="45">
        <f>I49/I48</f>
        <v>5.890500000000003</v>
      </c>
      <c r="P49" s="45"/>
      <c r="Q49" s="45" t="s">
        <v>32</v>
      </c>
      <c r="R49" s="45"/>
      <c r="S49" s="45"/>
      <c r="Z49" s="30" t="s">
        <v>4</v>
      </c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2"/>
      <c r="AT49" s="96">
        <v>2</v>
      </c>
      <c r="AU49" s="97"/>
      <c r="AV49" s="97"/>
      <c r="AW49" s="97"/>
      <c r="AX49" s="98"/>
    </row>
    <row r="50" spans="7:64" ht="10.5" customHeight="1" thickBot="1">
      <c r="I50" s="44"/>
      <c r="J50" s="44"/>
      <c r="K50" s="44"/>
      <c r="L50" s="44"/>
      <c r="M50" s="44"/>
      <c r="N50" s="44"/>
      <c r="O50" s="44"/>
      <c r="P50" s="16"/>
      <c r="Q50" s="16"/>
      <c r="R50" s="16"/>
      <c r="S50" s="16"/>
      <c r="Z50" s="33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5"/>
      <c r="AT50" s="99"/>
      <c r="AU50" s="100"/>
      <c r="AV50" s="100"/>
      <c r="AW50" s="100"/>
      <c r="AX50" s="101"/>
      <c r="BB50" s="78">
        <f>BF39</f>
        <v>2500</v>
      </c>
      <c r="BC50" s="79"/>
      <c r="BD50" s="79"/>
      <c r="BE50" s="79"/>
      <c r="BF50" s="79"/>
      <c r="BG50" s="79"/>
      <c r="BH50" s="80"/>
    </row>
    <row r="51" spans="7:64" ht="10.5" customHeight="1">
      <c r="Z51" s="30" t="s">
        <v>5</v>
      </c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2"/>
      <c r="AT51" s="63">
        <v>20</v>
      </c>
      <c r="AU51" s="64"/>
      <c r="AV51" s="64"/>
      <c r="AW51" s="64"/>
      <c r="AX51" s="65"/>
      <c r="BB51" s="81"/>
      <c r="BC51" s="82"/>
      <c r="BD51" s="82"/>
      <c r="BE51" s="82"/>
      <c r="BF51" s="82"/>
      <c r="BG51" s="82"/>
      <c r="BH51" s="83"/>
    </row>
    <row r="52" spans="7:64" ht="10.5" customHeight="1" thickBot="1">
      <c r="Z52" s="33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5"/>
      <c r="AT52" s="66"/>
      <c r="AU52" s="67"/>
      <c r="AV52" s="67"/>
      <c r="AW52" s="67"/>
      <c r="AX52" s="68"/>
      <c r="BB52" s="84"/>
      <c r="BC52" s="85"/>
      <c r="BD52" s="85"/>
      <c r="BE52" s="85"/>
      <c r="BF52" s="85"/>
      <c r="BG52" s="85"/>
      <c r="BH52" s="86"/>
    </row>
    <row r="53" spans="7:64" ht="10.5" customHeight="1">
      <c r="P53" s="17" t="s">
        <v>16</v>
      </c>
      <c r="Z53" s="30" t="s">
        <v>6</v>
      </c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2"/>
      <c r="AT53" s="63">
        <v>28</v>
      </c>
      <c r="AU53" s="64"/>
      <c r="AV53" s="64"/>
      <c r="AW53" s="64"/>
      <c r="AX53" s="65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</row>
    <row r="54" spans="7:64" ht="10.5" customHeight="1" thickBot="1">
      <c r="Z54" s="33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5"/>
      <c r="AT54" s="66"/>
      <c r="AU54" s="67"/>
      <c r="AV54" s="67"/>
      <c r="AW54" s="67"/>
      <c r="AX54" s="68"/>
      <c r="AY54" s="2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2"/>
    </row>
    <row r="55" spans="7:64" ht="10.5" customHeight="1">
      <c r="Z55" s="30" t="s">
        <v>9</v>
      </c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2"/>
      <c r="AT55" s="36">
        <f>AT53-AT51</f>
        <v>8</v>
      </c>
      <c r="AU55" s="37"/>
      <c r="AV55" s="37"/>
      <c r="AW55" s="37"/>
      <c r="AX55" s="38"/>
      <c r="AY55" s="2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2"/>
    </row>
    <row r="56" spans="7:64" ht="10.5" customHeight="1" thickBot="1">
      <c r="Z56" s="33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5"/>
      <c r="AT56" s="39"/>
      <c r="AU56" s="40"/>
      <c r="AV56" s="40"/>
      <c r="AW56" s="40"/>
      <c r="AX56" s="41"/>
      <c r="AY56" s="2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2"/>
    </row>
    <row r="57" spans="7:64" ht="10.5" customHeight="1"/>
    <row r="58" spans="7:64" ht="15" customHeight="1"/>
    <row r="59" spans="7:64" ht="10.5" customHeight="1"/>
    <row r="60" spans="7:64" ht="10.5" customHeight="1"/>
    <row r="61" spans="7:64" ht="10.5" customHeight="1"/>
    <row r="62" spans="7:64" ht="10.5" customHeight="1"/>
    <row r="63" spans="7:64" ht="22.5" customHeight="1" thickBot="1"/>
    <row r="64" spans="7:64">
      <c r="G64" s="22">
        <f>ROUNDUP(Q47,0.1)</f>
        <v>10</v>
      </c>
      <c r="H64" s="23"/>
      <c r="I64" s="23"/>
      <c r="J64" s="23"/>
      <c r="K64" s="23"/>
      <c r="L64" s="23"/>
      <c r="M64" s="23"/>
      <c r="N64" s="24"/>
    </row>
    <row r="65" spans="7:14" ht="15.75" customHeight="1" thickBot="1">
      <c r="G65" s="25"/>
      <c r="H65" s="26"/>
      <c r="I65" s="26"/>
      <c r="J65" s="26"/>
      <c r="K65" s="26"/>
      <c r="L65" s="26"/>
      <c r="M65" s="26"/>
      <c r="N65" s="27"/>
    </row>
    <row r="69" spans="7:14" ht="15.75" thickBot="1"/>
    <row r="70" spans="7:14">
      <c r="G70" s="22">
        <f>O48</f>
        <v>23.562000000000012</v>
      </c>
      <c r="H70" s="23"/>
      <c r="I70" s="23"/>
      <c r="J70" s="23"/>
      <c r="K70" s="23"/>
      <c r="L70" s="23"/>
      <c r="M70" s="23"/>
      <c r="N70" s="24"/>
    </row>
    <row r="71" spans="7:14" ht="15.75" thickBot="1">
      <c r="G71" s="25"/>
      <c r="H71" s="26"/>
      <c r="I71" s="26"/>
      <c r="J71" s="26"/>
      <c r="K71" s="26"/>
      <c r="L71" s="26"/>
      <c r="M71" s="26"/>
      <c r="N71" s="27"/>
    </row>
    <row r="75" spans="7:14" ht="15.75" thickBot="1"/>
    <row r="76" spans="7:14">
      <c r="G76" s="22">
        <f>O49</f>
        <v>5.890500000000003</v>
      </c>
      <c r="H76" s="23"/>
      <c r="I76" s="23"/>
      <c r="J76" s="23"/>
      <c r="K76" s="23"/>
      <c r="L76" s="23"/>
      <c r="M76" s="23"/>
      <c r="N76" s="24"/>
    </row>
    <row r="77" spans="7:14" ht="15.75" thickBot="1">
      <c r="G77" s="25"/>
      <c r="H77" s="26"/>
      <c r="I77" s="26"/>
      <c r="J77" s="26"/>
      <c r="K77" s="26"/>
      <c r="L77" s="26"/>
      <c r="M77" s="26"/>
      <c r="N77" s="27"/>
    </row>
    <row r="81" spans="7:46" ht="15.75" thickBot="1"/>
    <row r="82" spans="7:46">
      <c r="G82" s="22">
        <f>(11.3*G64)*G70</f>
        <v>2662.5060000000012</v>
      </c>
      <c r="H82" s="23"/>
      <c r="I82" s="23"/>
      <c r="J82" s="23"/>
      <c r="K82" s="23"/>
      <c r="L82" s="23"/>
      <c r="M82" s="23"/>
      <c r="N82" s="24"/>
      <c r="AM82" s="22">
        <f>(6.9*G64)*G70</f>
        <v>1625.7780000000007</v>
      </c>
      <c r="AN82" s="23"/>
      <c r="AO82" s="23"/>
      <c r="AP82" s="23"/>
      <c r="AQ82" s="23"/>
      <c r="AR82" s="23"/>
      <c r="AS82" s="23"/>
      <c r="AT82" s="24"/>
    </row>
    <row r="83" spans="7:46" ht="15.75" thickBot="1">
      <c r="G83" s="25"/>
      <c r="H83" s="26"/>
      <c r="I83" s="26"/>
      <c r="J83" s="26"/>
      <c r="K83" s="26"/>
      <c r="L83" s="26"/>
      <c r="M83" s="26"/>
      <c r="N83" s="27"/>
      <c r="AM83" s="25"/>
      <c r="AN83" s="26"/>
      <c r="AO83" s="26"/>
      <c r="AP83" s="26"/>
      <c r="AQ83" s="26"/>
      <c r="AR83" s="26"/>
      <c r="AS83" s="26"/>
      <c r="AT83" s="27"/>
    </row>
    <row r="87" spans="7:46" ht="15.75" thickBot="1"/>
    <row r="88" spans="7:46">
      <c r="G88" s="22">
        <f>(11.3*G64)*G76</f>
        <v>665.62650000000031</v>
      </c>
      <c r="H88" s="23"/>
      <c r="I88" s="23"/>
      <c r="J88" s="23"/>
      <c r="K88" s="23"/>
      <c r="L88" s="23"/>
      <c r="M88" s="23"/>
      <c r="N88" s="24"/>
      <c r="AM88" s="22">
        <f>(6.9*G64)*G76</f>
        <v>406.44450000000018</v>
      </c>
      <c r="AN88" s="23"/>
      <c r="AO88" s="23"/>
      <c r="AP88" s="23"/>
      <c r="AQ88" s="23"/>
      <c r="AR88" s="23"/>
      <c r="AS88" s="23"/>
      <c r="AT88" s="24"/>
    </row>
    <row r="89" spans="7:46" ht="15.75" thickBot="1">
      <c r="G89" s="25"/>
      <c r="H89" s="26"/>
      <c r="I89" s="26"/>
      <c r="J89" s="26"/>
      <c r="K89" s="26"/>
      <c r="L89" s="26"/>
      <c r="M89" s="26"/>
      <c r="N89" s="27"/>
      <c r="AM89" s="25"/>
      <c r="AN89" s="26"/>
      <c r="AO89" s="26"/>
      <c r="AP89" s="26"/>
      <c r="AQ89" s="26"/>
      <c r="AR89" s="26"/>
      <c r="AS89" s="26"/>
      <c r="AT89" s="27"/>
    </row>
  </sheetData>
  <mergeCells count="60">
    <mergeCell ref="I40:J40"/>
    <mergeCell ref="K38:L38"/>
    <mergeCell ref="K39:L39"/>
    <mergeCell ref="K40:L40"/>
    <mergeCell ref="G64:N65"/>
    <mergeCell ref="I48:M48"/>
    <mergeCell ref="I49:M49"/>
    <mergeCell ref="N40:P40"/>
    <mergeCell ref="I42:L42"/>
    <mergeCell ref="M42:S42"/>
    <mergeCell ref="I43:L43"/>
    <mergeCell ref="M43:S43"/>
    <mergeCell ref="I50:O50"/>
    <mergeCell ref="O48:P48"/>
    <mergeCell ref="O49:P49"/>
    <mergeCell ref="AZ39:BD41"/>
    <mergeCell ref="BF39:BK41"/>
    <mergeCell ref="Z49:AS50"/>
    <mergeCell ref="Z51:AS52"/>
    <mergeCell ref="AT39:AX40"/>
    <mergeCell ref="AT41:AX42"/>
    <mergeCell ref="AT43:AX44"/>
    <mergeCell ref="AT45:AX46"/>
    <mergeCell ref="AT47:AX48"/>
    <mergeCell ref="AT49:AX50"/>
    <mergeCell ref="Z39:AS40"/>
    <mergeCell ref="Z41:AS42"/>
    <mergeCell ref="Z43:AS44"/>
    <mergeCell ref="Z45:AS46"/>
    <mergeCell ref="Z47:AS48"/>
    <mergeCell ref="BL46:BM48"/>
    <mergeCell ref="AY46:BA48"/>
    <mergeCell ref="AT51:AX52"/>
    <mergeCell ref="BB46:BH48"/>
    <mergeCell ref="Z53:AS54"/>
    <mergeCell ref="AT53:AX54"/>
    <mergeCell ref="BB50:BH52"/>
    <mergeCell ref="BJ46:BK48"/>
    <mergeCell ref="G37:S37"/>
    <mergeCell ref="R38:S38"/>
    <mergeCell ref="R39:S39"/>
    <mergeCell ref="Z55:AS56"/>
    <mergeCell ref="AT55:AX56"/>
    <mergeCell ref="I46:M46"/>
    <mergeCell ref="N46:S46"/>
    <mergeCell ref="Q47:S47"/>
    <mergeCell ref="I47:P47"/>
    <mergeCell ref="Q48:S48"/>
    <mergeCell ref="Q49:S49"/>
    <mergeCell ref="I44:O44"/>
    <mergeCell ref="P44:S44"/>
    <mergeCell ref="I45:O45"/>
    <mergeCell ref="P45:S45"/>
    <mergeCell ref="R40:S40"/>
    <mergeCell ref="G82:N83"/>
    <mergeCell ref="AM82:AT83"/>
    <mergeCell ref="G88:N89"/>
    <mergeCell ref="AM88:AT89"/>
    <mergeCell ref="G70:N71"/>
    <mergeCell ref="G76:N77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D1:BO89"/>
  <sheetViews>
    <sheetView tabSelected="1" topLeftCell="A38" workbookViewId="0">
      <selection activeCell="AE91" sqref="AE91"/>
    </sheetView>
  </sheetViews>
  <sheetFormatPr defaultRowHeight="15"/>
  <cols>
    <col min="1" max="2" width="1.5703125" customWidth="1"/>
    <col min="3" max="3" width="1.140625" customWidth="1"/>
    <col min="4" max="4" width="1.7109375" customWidth="1"/>
    <col min="5" max="9" width="2.28515625" customWidth="1"/>
    <col min="10" max="10" width="2.140625" customWidth="1"/>
    <col min="11" max="11" width="2.85546875" customWidth="1"/>
    <col min="12" max="12" width="2.28515625" customWidth="1"/>
    <col min="13" max="13" width="2.7109375" customWidth="1"/>
    <col min="14" max="14" width="2.85546875" customWidth="1"/>
    <col min="15" max="15" width="2.5703125" customWidth="1"/>
    <col min="16" max="16" width="2.28515625" customWidth="1"/>
    <col min="17" max="17" width="3.140625" customWidth="1"/>
    <col min="18" max="18" width="2.7109375" customWidth="1"/>
    <col min="19" max="19" width="2.85546875" customWidth="1"/>
    <col min="20" max="26" width="2.28515625" customWidth="1"/>
    <col min="27" max="29" width="2.7109375" customWidth="1"/>
    <col min="30" max="30" width="2.85546875" customWidth="1"/>
    <col min="31" max="45" width="2.7109375" customWidth="1"/>
    <col min="46" max="46" width="2" customWidth="1"/>
    <col min="47" max="47" width="2.7109375" customWidth="1"/>
    <col min="48" max="48" width="1.85546875" customWidth="1"/>
    <col min="49" max="49" width="2.7109375" customWidth="1"/>
    <col min="50" max="50" width="1.85546875" customWidth="1"/>
    <col min="51" max="51" width="2" customWidth="1"/>
    <col min="52" max="52" width="1.85546875" customWidth="1"/>
    <col min="53" max="53" width="2.7109375" customWidth="1"/>
    <col min="54" max="54" width="3.5703125" customWidth="1"/>
    <col min="55" max="55" width="4.42578125" customWidth="1"/>
    <col min="56" max="56" width="3.140625" customWidth="1"/>
    <col min="57" max="57" width="2.7109375" customWidth="1"/>
    <col min="58" max="58" width="1.85546875" customWidth="1"/>
    <col min="59" max="60" width="2" customWidth="1"/>
    <col min="61" max="65" width="2.7109375" customWidth="1"/>
    <col min="66" max="66" width="3" customWidth="1"/>
    <col min="67" max="67" width="12.5703125" customWidth="1"/>
  </cols>
  <sheetData>
    <row r="1" ht="10.5" customHeight="1"/>
    <row r="2" ht="10.5" customHeight="1"/>
    <row r="3" ht="10.5" customHeight="1"/>
    <row r="4" ht="10.5" customHeight="1"/>
    <row r="5" ht="10.5" customHeight="1"/>
    <row r="6" ht="10.5" customHeight="1"/>
    <row r="7" ht="10.5" customHeight="1"/>
    <row r="8" ht="10.5" customHeight="1"/>
    <row r="9" ht="10.5" customHeight="1"/>
    <row r="10" ht="10.5" customHeight="1"/>
    <row r="11" ht="10.5" customHeight="1"/>
    <row r="12" ht="10.5" customHeight="1"/>
    <row r="13" ht="10.5" customHeight="1"/>
    <row r="14" ht="10.5" customHeight="1"/>
    <row r="15" ht="10.5" customHeight="1"/>
    <row r="16" ht="10.5" customHeight="1"/>
    <row r="17" spans="24:54" ht="10.5" customHeight="1"/>
    <row r="18" spans="24:54" ht="10.5" customHeight="1"/>
    <row r="19" spans="24:54" ht="10.5" customHeight="1"/>
    <row r="20" spans="24:54" ht="10.5" customHeight="1"/>
    <row r="21" spans="24:54" ht="10.5" customHeight="1"/>
    <row r="22" spans="24:54" ht="10.5" customHeight="1"/>
    <row r="23" spans="24:54" ht="10.5" customHeight="1"/>
    <row r="24" spans="24:54" ht="10.5" customHeight="1"/>
    <row r="25" spans="24:54" ht="10.5" customHeight="1"/>
    <row r="26" spans="24:54" ht="10.5" customHeight="1"/>
    <row r="27" spans="24:54" ht="10.5" customHeight="1"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24:54" ht="10.5" customHeight="1">
      <c r="X28" s="2"/>
      <c r="Y28" s="2"/>
      <c r="Z28" s="2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1"/>
      <c r="AV28" s="131"/>
      <c r="AW28" s="131"/>
      <c r="AX28" s="131"/>
      <c r="AY28" s="131"/>
      <c r="AZ28" s="2"/>
      <c r="BA28" s="2"/>
      <c r="BB28" s="2"/>
    </row>
    <row r="29" spans="24:54" ht="10.5" customHeight="1">
      <c r="X29" s="2"/>
      <c r="Y29" s="2"/>
      <c r="Z29" s="2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1"/>
      <c r="AV29" s="131"/>
      <c r="AW29" s="131"/>
      <c r="AX29" s="131"/>
      <c r="AY29" s="131"/>
      <c r="AZ29" s="2"/>
      <c r="BA29" s="2"/>
      <c r="BB29" s="2"/>
    </row>
    <row r="30" spans="24:54" ht="10.5" customHeight="1">
      <c r="X30" s="2"/>
      <c r="Y30" s="2"/>
      <c r="Z30" s="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1"/>
      <c r="AV30" s="131"/>
      <c r="AW30" s="131"/>
      <c r="AX30" s="131"/>
      <c r="AY30" s="131"/>
      <c r="AZ30" s="2"/>
      <c r="BA30" s="2"/>
      <c r="BB30" s="2"/>
    </row>
    <row r="31" spans="24:54" ht="10.5" customHeight="1">
      <c r="X31" s="2"/>
      <c r="Y31" s="2"/>
      <c r="Z31" s="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1"/>
      <c r="AV31" s="131"/>
      <c r="AW31" s="131"/>
      <c r="AX31" s="131"/>
      <c r="AY31" s="131"/>
      <c r="AZ31" s="2"/>
      <c r="BA31" s="2"/>
      <c r="BB31" s="2"/>
    </row>
    <row r="32" spans="24:54" ht="10.5" customHeight="1">
      <c r="X32" s="2"/>
      <c r="Y32" s="2"/>
      <c r="Z32" s="2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1"/>
      <c r="AV32" s="131"/>
      <c r="AW32" s="131"/>
      <c r="AX32" s="131"/>
      <c r="AY32" s="131"/>
      <c r="AZ32" s="2"/>
      <c r="BA32" s="2"/>
      <c r="BB32" s="2"/>
    </row>
    <row r="33" spans="6:67" ht="10.5" customHeight="1">
      <c r="X33" s="2"/>
      <c r="Y33" s="2"/>
      <c r="Z33" s="2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1"/>
      <c r="AV33" s="131"/>
      <c r="AW33" s="131"/>
      <c r="AX33" s="131"/>
      <c r="AY33" s="131"/>
      <c r="AZ33" s="2"/>
      <c r="BA33" s="2"/>
      <c r="BB33" s="2"/>
    </row>
    <row r="34" spans="6:67" ht="10.5" customHeight="1">
      <c r="X34" s="2"/>
      <c r="Y34" s="2"/>
      <c r="Z34" s="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1"/>
      <c r="AV34" s="131"/>
      <c r="AW34" s="131"/>
      <c r="AX34" s="131"/>
      <c r="AY34" s="131"/>
      <c r="AZ34" s="2"/>
      <c r="BA34" s="2"/>
      <c r="BB34" s="2"/>
    </row>
    <row r="35" spans="6:67" ht="10.5" customHeight="1">
      <c r="F35" s="28" t="s">
        <v>10</v>
      </c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X35" s="2"/>
      <c r="Y35" s="2"/>
      <c r="Z35" s="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1"/>
      <c r="AV35" s="131"/>
      <c r="AW35" s="131"/>
      <c r="AX35" s="131"/>
      <c r="AY35" s="131"/>
      <c r="AZ35" s="2"/>
      <c r="BA35" s="2"/>
      <c r="BB35" s="2"/>
    </row>
    <row r="36" spans="6:67" ht="10.5" customHeight="1">
      <c r="F36" s="15" t="s">
        <v>11</v>
      </c>
      <c r="H36" s="15" t="s">
        <v>14</v>
      </c>
      <c r="I36" s="15" t="s">
        <v>12</v>
      </c>
      <c r="J36" s="129">
        <f>32+(0)*1.8</f>
        <v>32</v>
      </c>
      <c r="K36" s="129"/>
      <c r="N36" s="15" t="s">
        <v>14</v>
      </c>
      <c r="O36" s="15" t="s">
        <v>12</v>
      </c>
      <c r="P36" s="138">
        <f>32+(AU50)*1.8</f>
        <v>77</v>
      </c>
      <c r="Q36" s="138"/>
      <c r="R36" s="138"/>
      <c r="X36" s="2"/>
      <c r="Y36" s="2"/>
      <c r="Z36" s="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1"/>
      <c r="AV36" s="131"/>
      <c r="AW36" s="131"/>
      <c r="AX36" s="131"/>
      <c r="AY36" s="131"/>
      <c r="AZ36" s="2"/>
      <c r="BA36" s="2"/>
      <c r="BB36" s="2"/>
    </row>
    <row r="37" spans="6:67" ht="12" customHeight="1" thickBot="1">
      <c r="H37" s="15" t="s">
        <v>15</v>
      </c>
      <c r="I37" s="15" t="s">
        <v>12</v>
      </c>
      <c r="J37" s="129">
        <f>32+(BL45)*1.8</f>
        <v>35.6</v>
      </c>
      <c r="K37" s="129"/>
      <c r="N37" s="15" t="s">
        <v>15</v>
      </c>
      <c r="O37" s="15" t="s">
        <v>12</v>
      </c>
      <c r="P37" s="138">
        <f>32+(AU52)*1.8</f>
        <v>86</v>
      </c>
      <c r="Q37" s="138"/>
      <c r="R37" s="138"/>
      <c r="X37" s="2"/>
      <c r="Y37" s="2"/>
      <c r="Z37" s="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1"/>
      <c r="AV37" s="131"/>
      <c r="AW37" s="131"/>
      <c r="AX37" s="131"/>
      <c r="AY37" s="131"/>
      <c r="AZ37" s="2"/>
      <c r="BA37" s="2"/>
      <c r="BB37" s="2"/>
    </row>
    <row r="38" spans="6:67" ht="14.25" customHeight="1">
      <c r="H38" s="114" t="s">
        <v>13</v>
      </c>
      <c r="I38" s="114"/>
      <c r="J38" s="135">
        <f>J37-J36</f>
        <v>3.6000000000000014</v>
      </c>
      <c r="K38" s="135"/>
      <c r="M38" s="117" t="s">
        <v>13</v>
      </c>
      <c r="N38" s="117"/>
      <c r="O38" s="117"/>
      <c r="P38" s="138">
        <f>P37-P36</f>
        <v>9</v>
      </c>
      <c r="Q38" s="138"/>
      <c r="R38" s="138"/>
      <c r="X38" s="2"/>
      <c r="Y38" s="2"/>
      <c r="Z38" s="2"/>
      <c r="AA38" s="102" t="s">
        <v>33</v>
      </c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4"/>
      <c r="AU38" s="96">
        <v>22</v>
      </c>
      <c r="AV38" s="97"/>
      <c r="AW38" s="97"/>
      <c r="AX38" s="97"/>
      <c r="AY38" s="98"/>
      <c r="AZ38" s="2"/>
      <c r="BA38" s="87">
        <f>((AU38*AU40)+(AU42*AU44))</f>
        <v>74.8</v>
      </c>
      <c r="BB38" s="88"/>
      <c r="BC38" s="88"/>
      <c r="BD38" s="88"/>
      <c r="BE38" s="89"/>
      <c r="BG38" s="78">
        <f>BA38*BO38</f>
        <v>100.98</v>
      </c>
      <c r="BH38" s="79"/>
      <c r="BI38" s="79"/>
      <c r="BJ38" s="79"/>
      <c r="BK38" s="79"/>
      <c r="BL38" s="80"/>
      <c r="BO38" s="21">
        <f>(AU46+AU48)/2</f>
        <v>1.35</v>
      </c>
    </row>
    <row r="39" spans="6:67" ht="10.5" customHeight="1" thickBot="1">
      <c r="X39" s="2"/>
      <c r="Y39" s="2"/>
      <c r="Z39" s="2"/>
      <c r="AA39" s="105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7"/>
      <c r="AU39" s="99"/>
      <c r="AV39" s="100"/>
      <c r="AW39" s="100"/>
      <c r="AX39" s="100"/>
      <c r="AY39" s="101"/>
      <c r="AZ39" s="2"/>
      <c r="BA39" s="90"/>
      <c r="BB39" s="91"/>
      <c r="BC39" s="91"/>
      <c r="BD39" s="91"/>
      <c r="BE39" s="92"/>
      <c r="BG39" s="81"/>
      <c r="BH39" s="82"/>
      <c r="BI39" s="82"/>
      <c r="BJ39" s="82"/>
      <c r="BK39" s="82"/>
      <c r="BL39" s="83"/>
    </row>
    <row r="40" spans="6:67" ht="10.5" customHeight="1" thickBot="1">
      <c r="F40" s="15" t="s">
        <v>17</v>
      </c>
      <c r="H40" s="118">
        <f>BB49*0.264</f>
        <v>26.658720000000002</v>
      </c>
      <c r="I40" s="118"/>
      <c r="J40" s="118"/>
      <c r="K40" s="118"/>
      <c r="L40" s="119" t="s">
        <v>18</v>
      </c>
      <c r="M40" s="119"/>
      <c r="N40" s="119"/>
      <c r="O40" s="119"/>
      <c r="P40" s="119"/>
      <c r="Q40" s="119"/>
      <c r="R40" s="119"/>
      <c r="X40" s="2"/>
      <c r="Y40" s="2"/>
      <c r="Z40" s="2"/>
      <c r="AA40" s="30" t="s">
        <v>0</v>
      </c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2"/>
      <c r="AU40" s="96">
        <v>3.4</v>
      </c>
      <c r="AV40" s="97"/>
      <c r="AW40" s="97"/>
      <c r="AX40" s="97"/>
      <c r="AY40" s="98"/>
      <c r="AZ40" s="2"/>
      <c r="BA40" s="93"/>
      <c r="BB40" s="94"/>
      <c r="BC40" s="94"/>
      <c r="BD40" s="94"/>
      <c r="BE40" s="95"/>
      <c r="BG40" s="84"/>
      <c r="BH40" s="85"/>
      <c r="BI40" s="85"/>
      <c r="BJ40" s="85"/>
      <c r="BK40" s="85"/>
      <c r="BL40" s="86"/>
    </row>
    <row r="41" spans="6:67" ht="10.5" customHeight="1" thickBot="1">
      <c r="F41" s="15" t="s">
        <v>19</v>
      </c>
      <c r="H41" s="140">
        <f>H40*8.33</f>
        <v>222.06713760000002</v>
      </c>
      <c r="I41" s="140"/>
      <c r="J41" s="140"/>
      <c r="K41" s="140"/>
      <c r="L41" s="119" t="s">
        <v>20</v>
      </c>
      <c r="M41" s="119"/>
      <c r="N41" s="119"/>
      <c r="O41" s="119"/>
      <c r="P41" s="119"/>
      <c r="Q41" s="119"/>
      <c r="R41" s="119"/>
      <c r="X41" s="2"/>
      <c r="Y41" s="2"/>
      <c r="Z41" s="2"/>
      <c r="AA41" s="33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5"/>
      <c r="AU41" s="99"/>
      <c r="AV41" s="100"/>
      <c r="AW41" s="100"/>
      <c r="AX41" s="100"/>
      <c r="AY41" s="101"/>
      <c r="AZ41" s="2"/>
      <c r="BA41" s="2"/>
      <c r="BB41" s="2"/>
    </row>
    <row r="42" spans="6:67" ht="10.5" customHeight="1">
      <c r="F42" s="18" t="s">
        <v>21</v>
      </c>
      <c r="H42" s="134">
        <f>H41*P38</f>
        <v>1998.6042384000002</v>
      </c>
      <c r="I42" s="134"/>
      <c r="J42" s="134"/>
      <c r="K42" s="134"/>
      <c r="L42" s="134"/>
      <c r="M42" s="134"/>
      <c r="N42" s="134"/>
      <c r="O42" s="46" t="s">
        <v>22</v>
      </c>
      <c r="P42" s="46"/>
      <c r="Q42" s="46"/>
      <c r="R42" s="46"/>
      <c r="X42" s="2"/>
      <c r="Y42" s="2"/>
      <c r="Z42" s="2"/>
      <c r="AA42" s="108" t="s">
        <v>1</v>
      </c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10"/>
      <c r="AU42" s="96">
        <v>0</v>
      </c>
      <c r="AV42" s="97"/>
      <c r="AW42" s="97"/>
      <c r="AX42" s="97"/>
      <c r="AY42" s="98"/>
      <c r="AZ42" s="2"/>
      <c r="BA42" s="2"/>
      <c r="BB42" s="2"/>
    </row>
    <row r="43" spans="6:67" ht="10.5" customHeight="1" thickBot="1">
      <c r="F43" s="18" t="s">
        <v>23</v>
      </c>
      <c r="H43" s="134">
        <f>H42/BD45</f>
        <v>83.275176600000009</v>
      </c>
      <c r="I43" s="134"/>
      <c r="J43" s="134"/>
      <c r="K43" s="134"/>
      <c r="L43" s="134"/>
      <c r="M43" s="134"/>
      <c r="N43" s="134"/>
      <c r="O43" s="46" t="s">
        <v>24</v>
      </c>
      <c r="P43" s="46"/>
      <c r="Q43" s="46"/>
      <c r="R43" s="46"/>
      <c r="X43" s="2"/>
      <c r="Y43" s="2"/>
      <c r="Z43" s="2"/>
      <c r="AA43" s="111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3"/>
      <c r="AU43" s="99"/>
      <c r="AV43" s="100"/>
      <c r="AW43" s="100"/>
      <c r="AX43" s="100"/>
      <c r="AY43" s="101"/>
      <c r="AZ43" s="2"/>
      <c r="BA43" s="2"/>
      <c r="BB43" s="2"/>
    </row>
    <row r="44" spans="6:67" ht="10.5" customHeight="1" thickBot="1">
      <c r="F44" s="18" t="s">
        <v>25</v>
      </c>
      <c r="H44" s="42" t="s">
        <v>34</v>
      </c>
      <c r="I44" s="42"/>
      <c r="J44" s="42"/>
      <c r="K44" s="42"/>
      <c r="L44" s="42"/>
      <c r="M44" s="43">
        <f>250*0.84</f>
        <v>210</v>
      </c>
      <c r="N44" s="43"/>
      <c r="O44" s="43"/>
      <c r="P44" s="43"/>
      <c r="Q44" s="43"/>
      <c r="R44" s="43"/>
      <c r="X44" s="2"/>
      <c r="Y44" s="2"/>
      <c r="Z44" s="2"/>
      <c r="AA44" s="30" t="s">
        <v>2</v>
      </c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2"/>
      <c r="AU44" s="96">
        <v>0</v>
      </c>
      <c r="AV44" s="97"/>
      <c r="AW44" s="97"/>
      <c r="AX44" s="97"/>
      <c r="AY44" s="98"/>
      <c r="AZ44" s="2"/>
      <c r="BA44" s="2"/>
      <c r="BB44" s="2"/>
    </row>
    <row r="45" spans="6:67" ht="13.5" customHeight="1" thickBot="1">
      <c r="F45" s="18" t="s">
        <v>27</v>
      </c>
      <c r="H45" s="44" t="s">
        <v>28</v>
      </c>
      <c r="I45" s="44"/>
      <c r="J45" s="44"/>
      <c r="K45" s="44"/>
      <c r="L45" s="44"/>
      <c r="M45" s="44"/>
      <c r="N45" s="44"/>
      <c r="O45" s="44"/>
      <c r="P45" s="44">
        <f>H43/M44</f>
        <v>0.39654846000000005</v>
      </c>
      <c r="Q45" s="44"/>
      <c r="R45" s="44"/>
      <c r="X45" s="2"/>
      <c r="Y45" s="2"/>
      <c r="Z45" s="2"/>
      <c r="AA45" s="33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5"/>
      <c r="AU45" s="99"/>
      <c r="AV45" s="100"/>
      <c r="AW45" s="100"/>
      <c r="AX45" s="100"/>
      <c r="AY45" s="101"/>
      <c r="AZ45" s="2"/>
      <c r="BA45" s="120" t="s">
        <v>8</v>
      </c>
      <c r="BB45" s="121"/>
      <c r="BC45" s="122"/>
      <c r="BD45" s="69">
        <v>24</v>
      </c>
      <c r="BE45" s="70"/>
      <c r="BF45" s="70"/>
      <c r="BG45" s="70"/>
      <c r="BH45" s="70"/>
      <c r="BI45" s="70"/>
      <c r="BJ45" s="71"/>
      <c r="BL45" s="69">
        <v>2</v>
      </c>
      <c r="BM45" s="71"/>
      <c r="BN45" s="54" t="s">
        <v>7</v>
      </c>
      <c r="BO45" s="56"/>
    </row>
    <row r="46" spans="6:67" ht="15.75" customHeight="1">
      <c r="F46" s="18" t="s">
        <v>29</v>
      </c>
      <c r="H46" s="139">
        <f>M44*D64</f>
        <v>210</v>
      </c>
      <c r="I46" s="139"/>
      <c r="J46" s="139"/>
      <c r="K46" s="139"/>
      <c r="L46" s="139"/>
      <c r="M46" s="116">
        <f>H42/H46</f>
        <v>9.5171630400000016</v>
      </c>
      <c r="N46" s="116"/>
      <c r="O46" s="20"/>
      <c r="P46" s="137" t="s">
        <v>31</v>
      </c>
      <c r="Q46" s="137"/>
      <c r="R46" s="137"/>
      <c r="X46" s="2"/>
      <c r="Y46" s="2"/>
      <c r="Z46" s="2"/>
      <c r="AA46" s="30" t="s">
        <v>3</v>
      </c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2"/>
      <c r="AU46" s="96">
        <v>1.35</v>
      </c>
      <c r="AV46" s="97"/>
      <c r="AW46" s="97"/>
      <c r="AX46" s="97"/>
      <c r="AY46" s="98"/>
      <c r="AZ46" s="2"/>
      <c r="BA46" s="123"/>
      <c r="BB46" s="124"/>
      <c r="BC46" s="125"/>
      <c r="BD46" s="72"/>
      <c r="BE46" s="73"/>
      <c r="BF46" s="73"/>
      <c r="BG46" s="73"/>
      <c r="BH46" s="73"/>
      <c r="BI46" s="73"/>
      <c r="BJ46" s="74"/>
      <c r="BL46" s="72"/>
      <c r="BM46" s="74"/>
      <c r="BN46" s="57"/>
      <c r="BO46" s="59"/>
    </row>
    <row r="47" spans="6:67" ht="15" customHeight="1" thickBot="1">
      <c r="F47" s="18" t="s">
        <v>30</v>
      </c>
      <c r="H47" s="136">
        <f>H41*J38</f>
        <v>799.44169536000038</v>
      </c>
      <c r="I47" s="136"/>
      <c r="J47" s="136"/>
      <c r="K47" s="136"/>
      <c r="L47" s="136"/>
      <c r="M47" s="44">
        <f>H47/H46</f>
        <v>3.8068652160000016</v>
      </c>
      <c r="N47" s="44"/>
      <c r="O47" s="20"/>
      <c r="P47" s="137" t="s">
        <v>32</v>
      </c>
      <c r="Q47" s="137"/>
      <c r="R47" s="137"/>
      <c r="X47" s="2"/>
      <c r="Y47" s="2"/>
      <c r="Z47" s="2"/>
      <c r="AA47" s="33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5"/>
      <c r="AU47" s="99"/>
      <c r="AV47" s="100"/>
      <c r="AW47" s="100"/>
      <c r="AX47" s="100"/>
      <c r="AY47" s="101"/>
      <c r="AZ47" s="2"/>
      <c r="BA47" s="126"/>
      <c r="BB47" s="127"/>
      <c r="BC47" s="128"/>
      <c r="BD47" s="75"/>
      <c r="BE47" s="76"/>
      <c r="BF47" s="76"/>
      <c r="BG47" s="76"/>
      <c r="BH47" s="76"/>
      <c r="BI47" s="76"/>
      <c r="BJ47" s="77"/>
      <c r="BL47" s="75"/>
      <c r="BM47" s="77"/>
      <c r="BN47" s="60"/>
      <c r="BO47" s="62"/>
    </row>
    <row r="48" spans="6:67" ht="10.5" customHeight="1" thickBot="1">
      <c r="AA48" s="30" t="s">
        <v>4</v>
      </c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2"/>
      <c r="AU48" s="96">
        <v>1.35</v>
      </c>
      <c r="AV48" s="97"/>
      <c r="AW48" s="97"/>
      <c r="AX48" s="97"/>
      <c r="AY48" s="98"/>
    </row>
    <row r="49" spans="4:60" ht="10.5" customHeight="1" thickBot="1">
      <c r="AA49" s="33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5"/>
      <c r="AU49" s="99"/>
      <c r="AV49" s="100"/>
      <c r="AW49" s="100"/>
      <c r="AX49" s="100"/>
      <c r="AY49" s="101"/>
      <c r="BB49" s="78">
        <f>BG38</f>
        <v>100.98</v>
      </c>
      <c r="BC49" s="79"/>
      <c r="BD49" s="79"/>
      <c r="BE49" s="79"/>
      <c r="BF49" s="79"/>
      <c r="BG49" s="79"/>
      <c r="BH49" s="80"/>
    </row>
    <row r="50" spans="4:60" ht="10.5" customHeight="1">
      <c r="AA50" s="30" t="s">
        <v>5</v>
      </c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2"/>
      <c r="AU50" s="63">
        <v>25</v>
      </c>
      <c r="AV50" s="64"/>
      <c r="AW50" s="64"/>
      <c r="AX50" s="64"/>
      <c r="AY50" s="65"/>
      <c r="BB50" s="81"/>
      <c r="BC50" s="82"/>
      <c r="BD50" s="82"/>
      <c r="BE50" s="82"/>
      <c r="BF50" s="82"/>
      <c r="BG50" s="82"/>
      <c r="BH50" s="83"/>
    </row>
    <row r="51" spans="4:60" ht="10.5" customHeight="1" thickBot="1">
      <c r="AA51" s="33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5"/>
      <c r="AU51" s="66"/>
      <c r="AV51" s="67"/>
      <c r="AW51" s="67"/>
      <c r="AX51" s="67"/>
      <c r="AY51" s="68"/>
      <c r="BB51" s="84"/>
      <c r="BC51" s="85"/>
      <c r="BD51" s="85"/>
      <c r="BE51" s="85"/>
      <c r="BF51" s="85"/>
      <c r="BG51" s="85"/>
      <c r="BH51" s="86"/>
    </row>
    <row r="52" spans="4:60" ht="10.5" customHeight="1">
      <c r="AA52" s="30" t="s">
        <v>6</v>
      </c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2"/>
      <c r="AU52" s="63">
        <v>30</v>
      </c>
      <c r="AV52" s="64"/>
      <c r="AW52" s="64"/>
      <c r="AX52" s="64"/>
      <c r="AY52" s="65"/>
    </row>
    <row r="53" spans="4:60" ht="10.5" customHeight="1" thickBot="1">
      <c r="AA53" s="33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5"/>
      <c r="AU53" s="66"/>
      <c r="AV53" s="67"/>
      <c r="AW53" s="67"/>
      <c r="AX53" s="67"/>
      <c r="AY53" s="68"/>
    </row>
    <row r="54" spans="4:60" ht="10.5" customHeight="1">
      <c r="AA54" s="30" t="s">
        <v>9</v>
      </c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2"/>
      <c r="AU54" s="36">
        <f>AU52-AU50</f>
        <v>5</v>
      </c>
      <c r="AV54" s="37"/>
      <c r="AW54" s="37"/>
      <c r="AX54" s="37"/>
      <c r="AY54" s="38"/>
    </row>
    <row r="55" spans="4:60" ht="11.25" customHeight="1" thickBot="1">
      <c r="AA55" s="33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5"/>
      <c r="AU55" s="39"/>
      <c r="AV55" s="40"/>
      <c r="AW55" s="40"/>
      <c r="AX55" s="40"/>
      <c r="AY55" s="41"/>
    </row>
    <row r="56" spans="4:60" ht="10.5" customHeight="1"/>
    <row r="57" spans="4:60" ht="10.5" customHeight="1"/>
    <row r="58" spans="4:60" ht="9.75" customHeight="1"/>
    <row r="59" spans="4:60" ht="10.5" customHeight="1"/>
    <row r="60" spans="4:60" ht="10.5" customHeight="1"/>
    <row r="61" spans="4:60" ht="10.5" customHeight="1"/>
    <row r="62" spans="4:60" ht="10.5" customHeight="1"/>
    <row r="63" spans="4:60" ht="10.5" customHeight="1" thickBot="1"/>
    <row r="64" spans="4:60">
      <c r="D64" s="22">
        <f>ROUNDUP(P45,0.1)</f>
        <v>1</v>
      </c>
      <c r="E64" s="23"/>
      <c r="F64" s="23"/>
      <c r="G64" s="23"/>
      <c r="H64" s="23"/>
      <c r="I64" s="23"/>
      <c r="J64" s="23"/>
      <c r="K64" s="24"/>
    </row>
    <row r="65" spans="4:11" ht="15.75" thickBot="1">
      <c r="D65" s="25"/>
      <c r="E65" s="26"/>
      <c r="F65" s="26"/>
      <c r="G65" s="26"/>
      <c r="H65" s="26"/>
      <c r="I65" s="26"/>
      <c r="J65" s="26"/>
      <c r="K65" s="27"/>
    </row>
    <row r="69" spans="4:11" ht="15.75" thickBot="1"/>
    <row r="70" spans="4:11">
      <c r="D70" s="22">
        <f>M46</f>
        <v>9.5171630400000016</v>
      </c>
      <c r="E70" s="23"/>
      <c r="F70" s="23"/>
      <c r="G70" s="23"/>
      <c r="H70" s="23"/>
      <c r="I70" s="23"/>
      <c r="J70" s="23"/>
      <c r="K70" s="24"/>
    </row>
    <row r="71" spans="4:11" ht="15.75" thickBot="1">
      <c r="D71" s="25"/>
      <c r="E71" s="26"/>
      <c r="F71" s="26"/>
      <c r="G71" s="26"/>
      <c r="H71" s="26"/>
      <c r="I71" s="26"/>
      <c r="J71" s="26"/>
      <c r="K71" s="27"/>
    </row>
    <row r="75" spans="4:11" ht="15.75" thickBot="1"/>
    <row r="76" spans="4:11">
      <c r="D76" s="22">
        <f>M47</f>
        <v>3.8068652160000016</v>
      </c>
      <c r="E76" s="23"/>
      <c r="F76" s="23"/>
      <c r="G76" s="23"/>
      <c r="H76" s="23"/>
      <c r="I76" s="23"/>
      <c r="J76" s="23"/>
      <c r="K76" s="24"/>
    </row>
    <row r="77" spans="4:11" ht="15.75" thickBot="1">
      <c r="D77" s="25"/>
      <c r="E77" s="26"/>
      <c r="F77" s="26"/>
      <c r="G77" s="26"/>
      <c r="H77" s="26"/>
      <c r="I77" s="26"/>
      <c r="J77" s="26"/>
      <c r="K77" s="27"/>
    </row>
    <row r="81" spans="4:41" ht="15.75" thickBot="1"/>
    <row r="82" spans="4:41" ht="15" customHeight="1">
      <c r="D82" s="22">
        <f>(7*D64)*D70</f>
        <v>66.620141280000013</v>
      </c>
      <c r="E82" s="23"/>
      <c r="F82" s="23"/>
      <c r="G82" s="23"/>
      <c r="H82" s="23"/>
      <c r="I82" s="23"/>
      <c r="J82" s="23"/>
      <c r="K82" s="24"/>
      <c r="AH82" s="22">
        <f>(4.3*D64)*D70</f>
        <v>40.923801072000003</v>
      </c>
      <c r="AI82" s="23"/>
      <c r="AJ82" s="23"/>
      <c r="AK82" s="23"/>
      <c r="AL82" s="23"/>
      <c r="AM82" s="23"/>
      <c r="AN82" s="23"/>
      <c r="AO82" s="24"/>
    </row>
    <row r="83" spans="4:41" ht="15.75" customHeight="1" thickBot="1">
      <c r="D83" s="25"/>
      <c r="E83" s="26"/>
      <c r="F83" s="26"/>
      <c r="G83" s="26"/>
      <c r="H83" s="26"/>
      <c r="I83" s="26"/>
      <c r="J83" s="26"/>
      <c r="K83" s="27"/>
      <c r="AH83" s="25"/>
      <c r="AI83" s="26"/>
      <c r="AJ83" s="26"/>
      <c r="AK83" s="26"/>
      <c r="AL83" s="26"/>
      <c r="AM83" s="26"/>
      <c r="AN83" s="26"/>
      <c r="AO83" s="27"/>
    </row>
    <row r="87" spans="4:41" ht="15.75" thickBot="1"/>
    <row r="88" spans="4:41">
      <c r="D88" s="22">
        <f>(7*D64)*D76</f>
        <v>26.648056512000011</v>
      </c>
      <c r="E88" s="23"/>
      <c r="F88" s="23"/>
      <c r="G88" s="23"/>
      <c r="H88" s="23"/>
      <c r="I88" s="23"/>
      <c r="J88" s="23"/>
      <c r="K88" s="24"/>
      <c r="AH88" s="22">
        <f>(4.3*D64)*D76</f>
        <v>16.369520428800005</v>
      </c>
      <c r="AI88" s="23"/>
      <c r="AJ88" s="23"/>
      <c r="AK88" s="23"/>
      <c r="AL88" s="23"/>
      <c r="AM88" s="23"/>
      <c r="AN88" s="23"/>
      <c r="AO88" s="24"/>
    </row>
    <row r="89" spans="4:41" ht="15.75" thickBot="1">
      <c r="D89" s="25"/>
      <c r="E89" s="26"/>
      <c r="F89" s="26"/>
      <c r="G89" s="26"/>
      <c r="H89" s="26"/>
      <c r="I89" s="26"/>
      <c r="J89" s="26"/>
      <c r="K89" s="27"/>
      <c r="AH89" s="25"/>
      <c r="AI89" s="26"/>
      <c r="AJ89" s="26"/>
      <c r="AK89" s="26"/>
      <c r="AL89" s="26"/>
      <c r="AM89" s="26"/>
      <c r="AN89" s="26"/>
      <c r="AO89" s="27"/>
    </row>
  </sheetData>
  <mergeCells count="69">
    <mergeCell ref="H47:L47"/>
    <mergeCell ref="P47:R47"/>
    <mergeCell ref="P36:R36"/>
    <mergeCell ref="P37:R37"/>
    <mergeCell ref="M46:N46"/>
    <mergeCell ref="M47:N47"/>
    <mergeCell ref="P38:R38"/>
    <mergeCell ref="H44:L44"/>
    <mergeCell ref="M44:R44"/>
    <mergeCell ref="H45:O45"/>
    <mergeCell ref="P45:R45"/>
    <mergeCell ref="H46:L46"/>
    <mergeCell ref="P46:R46"/>
    <mergeCell ref="H41:K41"/>
    <mergeCell ref="L41:R41"/>
    <mergeCell ref="H42:N42"/>
    <mergeCell ref="O42:R42"/>
    <mergeCell ref="H43:N43"/>
    <mergeCell ref="O43:R43"/>
    <mergeCell ref="H38:I38"/>
    <mergeCell ref="J38:K38"/>
    <mergeCell ref="M38:O38"/>
    <mergeCell ref="H40:K40"/>
    <mergeCell ref="L40:R40"/>
    <mergeCell ref="F35:R35"/>
    <mergeCell ref="J36:K36"/>
    <mergeCell ref="J37:K37"/>
    <mergeCell ref="AA28:AT29"/>
    <mergeCell ref="AU28:AY29"/>
    <mergeCell ref="AA30:AT31"/>
    <mergeCell ref="AU30:AY31"/>
    <mergeCell ref="AA32:AT33"/>
    <mergeCell ref="AU32:AY33"/>
    <mergeCell ref="AA34:AT35"/>
    <mergeCell ref="AU34:AY35"/>
    <mergeCell ref="AA36:AT37"/>
    <mergeCell ref="AU36:AY37"/>
    <mergeCell ref="AA38:AT39"/>
    <mergeCell ref="AU38:AY39"/>
    <mergeCell ref="AU48:AY49"/>
    <mergeCell ref="AA50:AT51"/>
    <mergeCell ref="AU50:AY51"/>
    <mergeCell ref="AA40:AT41"/>
    <mergeCell ref="AU40:AY41"/>
    <mergeCell ref="AA42:AT43"/>
    <mergeCell ref="AU42:AY43"/>
    <mergeCell ref="AA44:AT45"/>
    <mergeCell ref="AU44:AY45"/>
    <mergeCell ref="BA38:BE40"/>
    <mergeCell ref="BG38:BL40"/>
    <mergeCell ref="BA45:BC47"/>
    <mergeCell ref="BD45:BJ47"/>
    <mergeCell ref="BL45:BM47"/>
    <mergeCell ref="D88:K89"/>
    <mergeCell ref="AH88:AO89"/>
    <mergeCell ref="BN45:BO47"/>
    <mergeCell ref="BB49:BH51"/>
    <mergeCell ref="D64:K65"/>
    <mergeCell ref="D70:K71"/>
    <mergeCell ref="D76:K77"/>
    <mergeCell ref="D82:K83"/>
    <mergeCell ref="AH82:AO83"/>
    <mergeCell ref="AA52:AT53"/>
    <mergeCell ref="AU52:AY53"/>
    <mergeCell ref="AA54:AT55"/>
    <mergeCell ref="AU54:AY55"/>
    <mergeCell ref="AA46:AT47"/>
    <mergeCell ref="AU46:AY47"/>
    <mergeCell ref="AA48:AT49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MASTERTEMP HTR 400</vt:lpstr>
      <vt:lpstr>MASTERTEMP HTR 250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Alves, Rogerio</dc:creator>
  <cp:lastModifiedBy>User</cp:lastModifiedBy>
  <cp:lastPrinted>2012-09-03T21:58:31Z</cp:lastPrinted>
  <dcterms:created xsi:type="dcterms:W3CDTF">2012-08-31T16:23:34Z</dcterms:created>
  <dcterms:modified xsi:type="dcterms:W3CDTF">2015-10-20T17:56:24Z</dcterms:modified>
</cp:coreProperties>
</file>